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15135" windowHeight="9300" tabRatio="674"/>
  </bookViews>
  <sheets>
    <sheet name="Guidelines" sheetId="11" r:id="rId1"/>
    <sheet name="Data Sheet" sheetId="10" r:id="rId2"/>
    <sheet name="Form-16-Page1" sheetId="1" r:id="rId3"/>
    <sheet name="Form-16-Page2" sheetId="2" r:id="rId4"/>
    <sheet name="Annexure-I" sheetId="3" r:id="rId5"/>
    <sheet name="Annexure-II" sheetId="7" r:id="rId6"/>
    <sheet name="Form-12BB" sheetId="8" r:id="rId7"/>
    <sheet name="Rent-Receipt" sheetId="9" r:id="rId8"/>
  </sheets>
  <definedNames>
    <definedName name="INVALID">'Data Sheet'!$Q$107</definedName>
    <definedName name="PGT">'Data Sheet'!$O$107:$O$116</definedName>
    <definedName name="Principal">'Data Sheet'!$P$107:$P$115</definedName>
    <definedName name="SAV">'Data Sheet'!$V$110</definedName>
    <definedName name="SAVING">'Data Sheet'!$I$106:$I$125</definedName>
    <definedName name="SAVINGS">'Data Sheet'!$V$110</definedName>
    <definedName name="TGT">'Data Sheet'!$N$107:$N$113</definedName>
  </definedNames>
  <calcPr calcId="125725"/>
</workbook>
</file>

<file path=xl/calcChain.xml><?xml version="1.0" encoding="utf-8"?>
<calcChain xmlns="http://schemas.openxmlformats.org/spreadsheetml/2006/main">
  <c r="J14" i="2"/>
  <c r="J13"/>
  <c r="J12"/>
  <c r="J11"/>
  <c r="J10"/>
  <c r="J9"/>
  <c r="J8"/>
  <c r="J7"/>
  <c r="H55" i="1"/>
  <c r="L33" i="7"/>
  <c r="L32"/>
  <c r="L31"/>
  <c r="L30"/>
  <c r="L29"/>
  <c r="L28"/>
  <c r="L27"/>
  <c r="L26"/>
  <c r="H53" i="1"/>
  <c r="H52"/>
  <c r="H51"/>
  <c r="H50"/>
  <c r="H49"/>
  <c r="H48"/>
  <c r="H47"/>
  <c r="H46"/>
  <c r="H41"/>
  <c r="P137" i="10"/>
  <c r="E37" i="8"/>
  <c r="F37" s="1"/>
  <c r="E36"/>
  <c r="F36" s="1"/>
  <c r="E35"/>
  <c r="E34"/>
  <c r="F34" s="1"/>
  <c r="E33"/>
  <c r="F33" s="1"/>
  <c r="E32"/>
  <c r="F32" s="1"/>
  <c r="E31"/>
  <c r="F31"/>
  <c r="E20"/>
  <c r="F21" s="1"/>
  <c r="R52" i="10"/>
  <c r="J41" i="1" s="1"/>
  <c r="Q65" i="10"/>
  <c r="E30" i="8" s="1"/>
  <c r="F30" s="1"/>
  <c r="Q66" i="10"/>
  <c r="Q67"/>
  <c r="Q68"/>
  <c r="Q69"/>
  <c r="Q70"/>
  <c r="Q71"/>
  <c r="Q72"/>
  <c r="Q74"/>
  <c r="Q75"/>
  <c r="Q76"/>
  <c r="Q77"/>
  <c r="Q78"/>
  <c r="Q79"/>
  <c r="Q80"/>
  <c r="Q81"/>
  <c r="Q82"/>
  <c r="Q83"/>
  <c r="Q84"/>
  <c r="Q85"/>
  <c r="Q86"/>
  <c r="S86" s="1"/>
  <c r="Q87"/>
  <c r="S87" s="1"/>
  <c r="Q88"/>
  <c r="S88" s="1"/>
  <c r="Q89"/>
  <c r="Q90"/>
  <c r="S90" s="1"/>
  <c r="Q91"/>
  <c r="Q92"/>
  <c r="S92" s="1"/>
  <c r="Q93"/>
  <c r="J15" i="2" s="1"/>
  <c r="K31"/>
  <c r="Q140" i="10"/>
  <c r="F142"/>
  <c r="M143" s="1"/>
  <c r="H25"/>
  <c r="F8" i="3" s="1"/>
  <c r="H26" i="10"/>
  <c r="H27"/>
  <c r="H28"/>
  <c r="H29"/>
  <c r="M29" s="1"/>
  <c r="H30"/>
  <c r="H31"/>
  <c r="H32"/>
  <c r="H33"/>
  <c r="F16" i="3" s="1"/>
  <c r="H34" i="10"/>
  <c r="H35"/>
  <c r="F18" i="3" s="1"/>
  <c r="H36" i="10"/>
  <c r="F19" i="3" s="1"/>
  <c r="J25" i="10"/>
  <c r="M25" s="1"/>
  <c r="J26"/>
  <c r="J27"/>
  <c r="J28"/>
  <c r="J29"/>
  <c r="J30"/>
  <c r="H13" i="3" s="1"/>
  <c r="J31" i="10"/>
  <c r="J32"/>
  <c r="J33"/>
  <c r="H16" i="3" s="1"/>
  <c r="J34" i="10"/>
  <c r="J35"/>
  <c r="J36"/>
  <c r="H19" i="3" s="1"/>
  <c r="F35" i="8"/>
  <c r="E9" i="7"/>
  <c r="L28" i="10"/>
  <c r="J11" i="3" s="1"/>
  <c r="F12"/>
  <c r="L32" i="10"/>
  <c r="M32"/>
  <c r="L34"/>
  <c r="L35"/>
  <c r="M35" s="1"/>
  <c r="L27"/>
  <c r="L36"/>
  <c r="L40" s="1"/>
  <c r="L25"/>
  <c r="L26"/>
  <c r="L29"/>
  <c r="J12" i="3"/>
  <c r="L30" i="10"/>
  <c r="L31"/>
  <c r="J15" i="3"/>
  <c r="L33" i="10"/>
  <c r="J16" i="3" s="1"/>
  <c r="U26" i="10"/>
  <c r="S9" i="3" s="1"/>
  <c r="Q40" i="10"/>
  <c r="H34" i="1" s="1"/>
  <c r="J35" s="1"/>
  <c r="H37"/>
  <c r="H38"/>
  <c r="H39"/>
  <c r="M58" i="7"/>
  <c r="D54" i="8"/>
  <c r="L20" i="7"/>
  <c r="L21"/>
  <c r="L22"/>
  <c r="N130" i="10"/>
  <c r="B7" i="1" s="1"/>
  <c r="N131" i="10"/>
  <c r="B8" i="1"/>
  <c r="D13" i="9"/>
  <c r="B13"/>
  <c r="N128" i="10"/>
  <c r="E5" i="8" s="1"/>
  <c r="N129" i="10"/>
  <c r="G8" i="1" s="1"/>
  <c r="E55" i="8"/>
  <c r="D53"/>
  <c r="E38"/>
  <c r="F38" s="1"/>
  <c r="D37"/>
  <c r="D36"/>
  <c r="D35"/>
  <c r="D34"/>
  <c r="D33"/>
  <c r="D32"/>
  <c r="D31"/>
  <c r="D30"/>
  <c r="F16"/>
  <c r="F14"/>
  <c r="F15"/>
  <c r="E13"/>
  <c r="E6"/>
  <c r="D62" i="2"/>
  <c r="M37" i="10"/>
  <c r="K20" i="3" s="1"/>
  <c r="M38" i="10"/>
  <c r="K21" i="3" s="1"/>
  <c r="M39" i="10"/>
  <c r="K22" i="3" s="1"/>
  <c r="Q73" i="10"/>
  <c r="S73"/>
  <c r="J55" i="1" s="1"/>
  <c r="L35" i="7"/>
  <c r="D53" i="1"/>
  <c r="D52"/>
  <c r="D51"/>
  <c r="D50"/>
  <c r="D49"/>
  <c r="D48"/>
  <c r="D47"/>
  <c r="D46"/>
  <c r="K11"/>
  <c r="G11"/>
  <c r="E11"/>
  <c r="B11"/>
  <c r="G9"/>
  <c r="B9"/>
  <c r="K62" i="7"/>
  <c r="K61"/>
  <c r="I63"/>
  <c r="I62"/>
  <c r="I61"/>
  <c r="G63"/>
  <c r="G62"/>
  <c r="G61"/>
  <c r="E63"/>
  <c r="E62"/>
  <c r="E61"/>
  <c r="D33"/>
  <c r="D32"/>
  <c r="D31"/>
  <c r="D30"/>
  <c r="D29"/>
  <c r="D28"/>
  <c r="D27"/>
  <c r="D26"/>
  <c r="L7"/>
  <c r="L6"/>
  <c r="E7"/>
  <c r="U39" i="10"/>
  <c r="U25"/>
  <c r="S8" i="3" s="1"/>
  <c r="U27" i="10"/>
  <c r="S10" i="3" s="1"/>
  <c r="U28" i="10"/>
  <c r="S11" i="3" s="1"/>
  <c r="U29" i="10"/>
  <c r="S12" i="3" s="1"/>
  <c r="U30" i="10"/>
  <c r="S13" i="3" s="1"/>
  <c r="U31" i="10"/>
  <c r="S14" i="3" s="1"/>
  <c r="U32" i="10"/>
  <c r="S15" i="3" s="1"/>
  <c r="U33" i="10"/>
  <c r="S16" i="3" s="1"/>
  <c r="U34" i="10"/>
  <c r="S17" i="3" s="1"/>
  <c r="U35" i="10"/>
  <c r="S18" i="3" s="1"/>
  <c r="U37" i="10"/>
  <c r="U38"/>
  <c r="S21" i="3"/>
  <c r="T40" i="10"/>
  <c r="R23" i="3" s="1"/>
  <c r="S40" i="10"/>
  <c r="Q23" i="3"/>
  <c r="S22"/>
  <c r="R22"/>
  <c r="Q22"/>
  <c r="P22"/>
  <c r="R21"/>
  <c r="Q21"/>
  <c r="P21"/>
  <c r="S20"/>
  <c r="R20"/>
  <c r="Q20"/>
  <c r="P20"/>
  <c r="R19"/>
  <c r="Q19"/>
  <c r="R18"/>
  <c r="Q18"/>
  <c r="P18"/>
  <c r="R17"/>
  <c r="Q17"/>
  <c r="P17"/>
  <c r="R16"/>
  <c r="Q16"/>
  <c r="P16"/>
  <c r="R15"/>
  <c r="Q15"/>
  <c r="P15"/>
  <c r="R14"/>
  <c r="Q14"/>
  <c r="P14"/>
  <c r="R13"/>
  <c r="Q13"/>
  <c r="P13"/>
  <c r="R12"/>
  <c r="Q12"/>
  <c r="P12"/>
  <c r="R11"/>
  <c r="Q11"/>
  <c r="P11"/>
  <c r="R10"/>
  <c r="Q10"/>
  <c r="P10"/>
  <c r="R9"/>
  <c r="Q9"/>
  <c r="P9"/>
  <c r="R8"/>
  <c r="Q8"/>
  <c r="P8"/>
  <c r="O22"/>
  <c r="O21"/>
  <c r="O20"/>
  <c r="O19"/>
  <c r="O18"/>
  <c r="O17"/>
  <c r="O16"/>
  <c r="O15"/>
  <c r="O14"/>
  <c r="O13"/>
  <c r="O12"/>
  <c r="O11"/>
  <c r="O10"/>
  <c r="O9"/>
  <c r="O8"/>
  <c r="P40" i="10"/>
  <c r="N23" i="3" s="1"/>
  <c r="O40" i="10"/>
  <c r="M23" i="3" s="1"/>
  <c r="N40" i="10"/>
  <c r="L23" i="3"/>
  <c r="N22"/>
  <c r="M22"/>
  <c r="L22"/>
  <c r="N21"/>
  <c r="M21"/>
  <c r="L21"/>
  <c r="N20"/>
  <c r="M20"/>
  <c r="L20"/>
  <c r="N19"/>
  <c r="M19"/>
  <c r="L19"/>
  <c r="N18"/>
  <c r="M18"/>
  <c r="L18"/>
  <c r="N17"/>
  <c r="M17"/>
  <c r="L17"/>
  <c r="N16"/>
  <c r="M16"/>
  <c r="L16"/>
  <c r="N15"/>
  <c r="M15"/>
  <c r="L15"/>
  <c r="N14"/>
  <c r="M14"/>
  <c r="L14"/>
  <c r="N13"/>
  <c r="M13"/>
  <c r="L13"/>
  <c r="N12"/>
  <c r="M12"/>
  <c r="L12"/>
  <c r="N11"/>
  <c r="M11"/>
  <c r="L11"/>
  <c r="N10"/>
  <c r="M10"/>
  <c r="L10"/>
  <c r="N9"/>
  <c r="M9"/>
  <c r="L9"/>
  <c r="N8"/>
  <c r="M8"/>
  <c r="L8"/>
  <c r="J22"/>
  <c r="J21"/>
  <c r="J20"/>
  <c r="J17"/>
  <c r="J13"/>
  <c r="J9"/>
  <c r="I23"/>
  <c r="I22"/>
  <c r="I21"/>
  <c r="I20"/>
  <c r="I19"/>
  <c r="I18"/>
  <c r="I17"/>
  <c r="I16"/>
  <c r="I15"/>
  <c r="I14"/>
  <c r="I13"/>
  <c r="I12"/>
  <c r="I11"/>
  <c r="I10"/>
  <c r="I9"/>
  <c r="I8"/>
  <c r="H22"/>
  <c r="H21"/>
  <c r="H20"/>
  <c r="H18"/>
  <c r="H17"/>
  <c r="H14"/>
  <c r="H12"/>
  <c r="G23"/>
  <c r="G22"/>
  <c r="G21"/>
  <c r="G20"/>
  <c r="G19"/>
  <c r="G18"/>
  <c r="G17"/>
  <c r="G16"/>
  <c r="G15"/>
  <c r="G14"/>
  <c r="G13"/>
  <c r="G12"/>
  <c r="G11"/>
  <c r="G10"/>
  <c r="G9"/>
  <c r="G8"/>
  <c r="F22"/>
  <c r="F21"/>
  <c r="F20"/>
  <c r="F17"/>
  <c r="F15"/>
  <c r="F14"/>
  <c r="F13"/>
  <c r="F11"/>
  <c r="F9"/>
  <c r="E19"/>
  <c r="E18"/>
  <c r="E17"/>
  <c r="E16"/>
  <c r="E15"/>
  <c r="E14"/>
  <c r="E13"/>
  <c r="E12"/>
  <c r="E11"/>
  <c r="E10"/>
  <c r="E9"/>
  <c r="E8"/>
  <c r="D19"/>
  <c r="D18"/>
  <c r="D17"/>
  <c r="D16"/>
  <c r="D15"/>
  <c r="D14"/>
  <c r="D13"/>
  <c r="D12"/>
  <c r="D11"/>
  <c r="D10"/>
  <c r="D9"/>
  <c r="D8"/>
  <c r="E36" i="10"/>
  <c r="C19" i="3" s="1"/>
  <c r="E35" i="10"/>
  <c r="C18" i="3" s="1"/>
  <c r="E34" i="10"/>
  <c r="C17" i="3" s="1"/>
  <c r="E33" i="10"/>
  <c r="C16" i="3" s="1"/>
  <c r="E32" i="10"/>
  <c r="C15" i="3" s="1"/>
  <c r="E31" i="10"/>
  <c r="C14" i="3" s="1"/>
  <c r="E30" i="10"/>
  <c r="C13" i="3" s="1"/>
  <c r="E29" i="10"/>
  <c r="C12" i="3" s="1"/>
  <c r="E28" i="10"/>
  <c r="C11" i="3" s="1"/>
  <c r="E27" i="10"/>
  <c r="C10" i="3" s="1"/>
  <c r="E26" i="10"/>
  <c r="C9" i="3" s="1"/>
  <c r="E25" i="10"/>
  <c r="C8" i="3" s="1"/>
  <c r="B22"/>
  <c r="B21"/>
  <c r="B20"/>
  <c r="B19"/>
  <c r="B18"/>
  <c r="B17"/>
  <c r="B16"/>
  <c r="B15"/>
  <c r="B14"/>
  <c r="B13"/>
  <c r="B12"/>
  <c r="B11"/>
  <c r="B10"/>
  <c r="B9"/>
  <c r="B8"/>
  <c r="O23"/>
  <c r="L18" i="7"/>
  <c r="M18" s="1"/>
  <c r="J10" i="3"/>
  <c r="J14"/>
  <c r="H11"/>
  <c r="H15"/>
  <c r="M30" i="10"/>
  <c r="K15" i="3"/>
  <c r="H10"/>
  <c r="K13"/>
  <c r="J6" i="2" l="1"/>
  <c r="B52" i="8"/>
  <c r="L23" i="7"/>
  <c r="F23" i="8"/>
  <c r="F22"/>
  <c r="V30" i="10"/>
  <c r="T13" i="3" s="1"/>
  <c r="V37" i="10"/>
  <c r="T20" i="3" s="1"/>
  <c r="V39" i="10"/>
  <c r="T22" i="3" s="1"/>
  <c r="M36" i="10"/>
  <c r="K19" i="3" s="1"/>
  <c r="I143" i="10"/>
  <c r="H143"/>
  <c r="H144" s="1"/>
  <c r="H145" s="1"/>
  <c r="K18" i="3"/>
  <c r="V35" i="10"/>
  <c r="T18" i="3" s="1"/>
  <c r="K14" i="2"/>
  <c r="E48" i="8"/>
  <c r="F48" s="1"/>
  <c r="K12" i="3"/>
  <c r="V29" i="10"/>
  <c r="T12" i="3" s="1"/>
  <c r="M33" i="10"/>
  <c r="J18" i="3"/>
  <c r="H8"/>
  <c r="J40" i="1"/>
  <c r="J23" i="3"/>
  <c r="M34" i="10"/>
  <c r="J40"/>
  <c r="H23" i="3" s="1"/>
  <c r="S93" i="10"/>
  <c r="S83"/>
  <c r="S79"/>
  <c r="S65"/>
  <c r="M34" i="7" s="1"/>
  <c r="V32" i="10"/>
  <c r="T15" i="3" s="1"/>
  <c r="H54" i="1"/>
  <c r="M31" i="10"/>
  <c r="H40"/>
  <c r="N133" s="1"/>
  <c r="L13" i="7" s="1"/>
  <c r="S74" i="10"/>
  <c r="E40" i="8" s="1"/>
  <c r="F40" s="1"/>
  <c r="S81" i="10"/>
  <c r="L34" i="7"/>
  <c r="I63" i="2"/>
  <c r="E6" i="7"/>
  <c r="G7" i="1"/>
  <c r="V34" i="10"/>
  <c r="T17" i="3" s="1"/>
  <c r="K17"/>
  <c r="K11" i="2"/>
  <c r="E45" i="8"/>
  <c r="F45" s="1"/>
  <c r="L42" i="7"/>
  <c r="K9" i="2"/>
  <c r="E43" i="8"/>
  <c r="F43" s="1"/>
  <c r="L40" i="7"/>
  <c r="E41" i="8"/>
  <c r="F41" s="1"/>
  <c r="L38" i="7"/>
  <c r="K7" i="2"/>
  <c r="K14" i="3"/>
  <c r="V31" i="10"/>
  <c r="T14" i="3" s="1"/>
  <c r="K12" i="2"/>
  <c r="L43" i="7"/>
  <c r="E46" i="8"/>
  <c r="F46" s="1"/>
  <c r="L39" i="7"/>
  <c r="E42" i="8"/>
  <c r="F42" s="1"/>
  <c r="K8" i="2"/>
  <c r="K13"/>
  <c r="L44" i="7"/>
  <c r="E47" i="8"/>
  <c r="F47" s="1"/>
  <c r="E44"/>
  <c r="F44" s="1"/>
  <c r="L41" i="7"/>
  <c r="K10" i="2"/>
  <c r="V25" i="10"/>
  <c r="V38"/>
  <c r="T21" i="3" s="1"/>
  <c r="M35" i="7"/>
  <c r="F10" i="3"/>
  <c r="H9"/>
  <c r="J8"/>
  <c r="M26" i="10"/>
  <c r="L45" i="7"/>
  <c r="K8" i="3"/>
  <c r="B4"/>
  <c r="D55" i="8"/>
  <c r="M28" i="10"/>
  <c r="J143"/>
  <c r="K143"/>
  <c r="K144" s="1"/>
  <c r="L143"/>
  <c r="L144" s="1"/>
  <c r="J19" i="3"/>
  <c r="M27" i="10"/>
  <c r="J54" i="1" l="1"/>
  <c r="J56" s="1"/>
  <c r="K6" i="2"/>
  <c r="L37" i="7"/>
  <c r="L47" s="1"/>
  <c r="M47" s="1"/>
  <c r="P136" i="10"/>
  <c r="L12" i="7" s="1"/>
  <c r="H146" i="10"/>
  <c r="H147" s="1"/>
  <c r="I144"/>
  <c r="I146" s="1"/>
  <c r="K16" i="3"/>
  <c r="V33" i="10"/>
  <c r="T16" i="3" s="1"/>
  <c r="F23"/>
  <c r="N134" i="10"/>
  <c r="P138" s="1"/>
  <c r="E49" i="8"/>
  <c r="F49" s="1"/>
  <c r="K15" i="2"/>
  <c r="L46" i="7"/>
  <c r="V26" i="10"/>
  <c r="T9" i="3" s="1"/>
  <c r="K9"/>
  <c r="K146" i="10"/>
  <c r="V28"/>
  <c r="T11" i="3" s="1"/>
  <c r="K11"/>
  <c r="V27" i="10"/>
  <c r="T10" i="3" s="1"/>
  <c r="K10"/>
  <c r="T8"/>
  <c r="M40" i="10"/>
  <c r="K145"/>
  <c r="L145"/>
  <c r="I145"/>
  <c r="L14" i="7" l="1"/>
  <c r="Q136" i="10"/>
  <c r="H28" i="1" s="1"/>
  <c r="K16" i="2"/>
  <c r="K18" s="1"/>
  <c r="K147" i="10"/>
  <c r="L147"/>
  <c r="I147"/>
  <c r="M10" i="7"/>
  <c r="K23" i="3"/>
  <c r="H21" i="1"/>
  <c r="L26" s="1"/>
  <c r="M14" i="7" l="1"/>
  <c r="M15" s="1"/>
  <c r="M19" s="1"/>
  <c r="M24" s="1"/>
  <c r="M48" s="1"/>
  <c r="J30" i="1"/>
  <c r="L31" s="1"/>
  <c r="L36" s="1"/>
  <c r="L42" s="1"/>
  <c r="M20" i="2" s="1"/>
  <c r="H148" i="10"/>
  <c r="B7" i="9" s="1"/>
  <c r="K24" i="2" l="1"/>
  <c r="K23"/>
  <c r="K26"/>
  <c r="L52" i="7"/>
  <c r="L51"/>
  <c r="M53"/>
  <c r="M52" l="1"/>
  <c r="M54" s="1"/>
  <c r="M56" s="1"/>
  <c r="M25" i="2"/>
  <c r="M27" s="1"/>
  <c r="M28" s="1"/>
  <c r="M55" i="7" l="1"/>
  <c r="M57" s="1"/>
  <c r="M59" s="1"/>
  <c r="M29" i="2"/>
  <c r="M30" s="1"/>
  <c r="M32" s="1"/>
  <c r="R36" i="10" s="1"/>
  <c r="D105" l="1"/>
  <c r="U36"/>
  <c r="K63" i="7"/>
  <c r="R40" i="10"/>
  <c r="N105"/>
  <c r="P19" i="3"/>
  <c r="S19" l="1"/>
  <c r="V36" i="10"/>
  <c r="U40"/>
  <c r="S23" i="3" s="1"/>
  <c r="M63" i="7"/>
  <c r="F151" i="10"/>
  <c r="M34" i="2"/>
  <c r="P23" i="3"/>
  <c r="L65" i="7" l="1"/>
  <c r="J65"/>
  <c r="L152" i="10"/>
  <c r="K152"/>
  <c r="K153" s="1"/>
  <c r="J152"/>
  <c r="I152"/>
  <c r="H152"/>
  <c r="H153" s="1"/>
  <c r="M152"/>
  <c r="M35" i="2"/>
  <c r="J35"/>
  <c r="T19" i="3"/>
  <c r="V40" i="10"/>
  <c r="T23" i="3" s="1"/>
  <c r="I153" i="10" l="1"/>
  <c r="I155" s="1"/>
  <c r="K155"/>
  <c r="H156"/>
  <c r="H154"/>
  <c r="H155"/>
  <c r="L153"/>
  <c r="K154"/>
  <c r="K156" l="1"/>
  <c r="L154"/>
  <c r="I154"/>
  <c r="I156" l="1"/>
  <c r="L156"/>
  <c r="H157" l="1"/>
  <c r="B55" i="2" s="1"/>
</calcChain>
</file>

<file path=xl/sharedStrings.xml><?xml version="1.0" encoding="utf-8"?>
<sst xmlns="http://schemas.openxmlformats.org/spreadsheetml/2006/main" count="754" uniqueCount="504">
  <si>
    <t xml:space="preserve"> ( Vide rule 31(1)(a) of Income Tax Rules, 1962 )                                                                                                                                                    Certificate under section 203 of the Income-tax Act, 1961 </t>
  </si>
  <si>
    <t>for Tax deducted at source from income chargeable under the head "salaries"</t>
  </si>
  <si>
    <t>NAME AND ADDRESS OF THE EMPLOYER</t>
  </si>
  <si>
    <t>Quarter</t>
  </si>
  <si>
    <t>Acknowledgement No</t>
  </si>
  <si>
    <t>Amount</t>
  </si>
  <si>
    <t>Period</t>
  </si>
  <si>
    <t>From</t>
  </si>
  <si>
    <t>To</t>
  </si>
  <si>
    <t/>
  </si>
  <si>
    <t>DETAILS OF SALARY PAID AND ANY OTHER INCOME AND TAX DEDUCTED</t>
  </si>
  <si>
    <t>Gross Salary</t>
  </si>
  <si>
    <t>Rs.</t>
  </si>
  <si>
    <t>a)</t>
  </si>
  <si>
    <t>Salary as per provisions cotained in section 17 (1)</t>
  </si>
  <si>
    <t>b)</t>
  </si>
  <si>
    <t>(As Per Form No. 12BA, Wherever applicable)</t>
  </si>
  <si>
    <t>c)</t>
  </si>
  <si>
    <t>Profits in lieu of salary under section 17(3)</t>
  </si>
  <si>
    <t>(as per Form No. 12BA, Wherver applicable)</t>
  </si>
  <si>
    <t>d)</t>
  </si>
  <si>
    <t>Total</t>
  </si>
  <si>
    <t>Less: Allowance to the extent exempted U/s 10</t>
  </si>
  <si>
    <t>Other Allowance</t>
  </si>
  <si>
    <t>Balance (1-2)</t>
  </si>
  <si>
    <t>Deductions</t>
  </si>
  <si>
    <t>Tax on Employment</t>
  </si>
  <si>
    <t>Add: Any other income reported by the employee</t>
  </si>
  <si>
    <t>Add: Income of Capital Gains</t>
  </si>
  <si>
    <t>A)</t>
  </si>
  <si>
    <t>Gross</t>
  </si>
  <si>
    <t>Qualifying</t>
  </si>
  <si>
    <t>i</t>
  </si>
  <si>
    <t>ii</t>
  </si>
  <si>
    <t>iii</t>
  </si>
  <si>
    <t>iv</t>
  </si>
  <si>
    <t>v</t>
  </si>
  <si>
    <t>vi</t>
  </si>
  <si>
    <t>vii</t>
  </si>
  <si>
    <r>
      <t>FORM-16</t>
    </r>
    <r>
      <rPr>
        <sz val="12"/>
        <rFont val="Times New Roman"/>
        <family val="1"/>
        <charset val="1"/>
      </rPr>
      <t xml:space="preserve"> </t>
    </r>
    <r>
      <rPr>
        <sz val="16"/>
        <rFont val="Times New Roman"/>
        <family val="1"/>
        <charset val="1"/>
      </rPr>
      <t xml:space="preserve"> </t>
    </r>
  </si>
  <si>
    <t>Employee Code</t>
  </si>
  <si>
    <t>Acknowledgement Nos. of all quarterly statements of TDS under sub-section 200 as provided by TIN facilitation center or NSDL web-site</t>
  </si>
  <si>
    <t>Amt (Rs.)</t>
  </si>
  <si>
    <t>Assessment Year</t>
  </si>
  <si>
    <t>House Rent Allowance</t>
  </si>
  <si>
    <t>Entertainment Allowance</t>
  </si>
  <si>
    <t>2018 - 2019</t>
  </si>
  <si>
    <t>NAME AND DESIG OF THE EMPLOYEE</t>
  </si>
  <si>
    <t>PAN of Employee</t>
  </si>
  <si>
    <t>TAN of Deductor</t>
  </si>
  <si>
    <t>PAN of Deductor</t>
  </si>
  <si>
    <t>B)</t>
  </si>
  <si>
    <t>80G</t>
  </si>
  <si>
    <t>80E</t>
  </si>
  <si>
    <t>80DD</t>
  </si>
  <si>
    <t>80U</t>
  </si>
  <si>
    <t>TAX PAYABLE (14+15+16)</t>
  </si>
  <si>
    <t>TAX PAYABLE (17-18)</t>
  </si>
  <si>
    <t>DETAILS OF TAX DEDUCTED AND DEPOSITED INTO CENTRAL GOVERNMENT ACCOUNT</t>
  </si>
  <si>
    <t>Place:</t>
  </si>
  <si>
    <t>Signature of the person responsible for deduction of tax</t>
  </si>
  <si>
    <t>Date:</t>
  </si>
  <si>
    <t>80D</t>
  </si>
  <si>
    <t>Add: Income from House Property</t>
  </si>
  <si>
    <t>Value of perquisites under section 17(2)</t>
  </si>
  <si>
    <t>Total (a+b)</t>
  </si>
  <si>
    <t>Gross Total Income (5+6-7)</t>
  </si>
  <si>
    <t>TOTAL</t>
  </si>
  <si>
    <t>TOTAL (a+b)</t>
  </si>
  <si>
    <t>Total (a+b+c)</t>
  </si>
  <si>
    <t>Income chargeable under the head "SALARIES" (3-4)</t>
  </si>
  <si>
    <t>Deductions under Chapter VI-A</t>
  </si>
  <si>
    <t>Under Sections 80C,80CCC,80CCD(1),80CCD(1B)</t>
  </si>
  <si>
    <t>S N</t>
  </si>
  <si>
    <t>TDS (Rs)</t>
  </si>
  <si>
    <t>Surcharge (Rs)</t>
  </si>
  <si>
    <t>Education Cess (Rs)</t>
  </si>
  <si>
    <t>Total Tax Deposited (Rs)</t>
  </si>
  <si>
    <t>BSR Code of the Bank Branch</t>
  </si>
  <si>
    <t>Date on which tax deposited</t>
  </si>
  <si>
    <t>Transfer Voucher / Challan Identification No</t>
  </si>
  <si>
    <t>Cheque / DD No (if any)</t>
  </si>
  <si>
    <t>Other Sections</t>
  </si>
  <si>
    <t>Aggregate of deductible amounts under Chapter VIA (A+B)</t>
  </si>
  <si>
    <t>Taxable  Income  (8-10)</t>
  </si>
  <si>
    <t>Tax on the income</t>
  </si>
  <si>
    <t>Upto Rs. 2,50,000  (@ 0%)</t>
  </si>
  <si>
    <t>Rs. 2,50,001 to Rs.5,00,000  (@ 5%)</t>
  </si>
  <si>
    <t>Rs. 5,00,001 to Rs.10,00,000  (@ 20%)</t>
  </si>
  <si>
    <t>Education Cess @ 1% on Tax at S.No.14</t>
  </si>
  <si>
    <t>Secondary and Higher Education Cess @ 2% on Tax at S.No.14</t>
  </si>
  <si>
    <t>Less: Relief under section 89 (attach form 10E)</t>
  </si>
  <si>
    <t>Less:</t>
  </si>
  <si>
    <t>Tax deducted at source U/S 192(1)</t>
  </si>
  <si>
    <t>Tax paid by the Employer on behalf of the Employee U/S 192(A1) on perquisites U/S 17(2)</t>
  </si>
  <si>
    <t>80CCG</t>
  </si>
  <si>
    <t>80DDB</t>
  </si>
  <si>
    <t>80GGA</t>
  </si>
  <si>
    <t>80TTA</t>
  </si>
  <si>
    <t>viii</t>
  </si>
  <si>
    <t>ix</t>
  </si>
  <si>
    <t>Equity Saving Scheme(50% of investment &amp; Max=Rs.25000)</t>
  </si>
  <si>
    <t>Maint. &amp; Med. Treatment of Dependent (Disabled/Severely)</t>
  </si>
  <si>
    <t>Maint. &amp; Med. Treatment of Self (Disabled/Severely)</t>
  </si>
  <si>
    <t>( The employer has to provide tranction - wise details of tax deducted and deposited )</t>
  </si>
  <si>
    <t>TAX (PAYABLE/REFUNDABLE)</t>
  </si>
  <si>
    <t>MONTH-YEAR / ARREAR-TYPE / OTHER</t>
  </si>
  <si>
    <t>SCALE</t>
  </si>
  <si>
    <t>Basic Pay   (in Rs.)</t>
  </si>
  <si>
    <t>Duty Period in Days</t>
  </si>
  <si>
    <t>Pay  (in Rs.)</t>
  </si>
  <si>
    <t>DA</t>
  </si>
  <si>
    <t>HRA</t>
  </si>
  <si>
    <t>GROSS   (in Rs.)</t>
  </si>
  <si>
    <t>CPS / GPF  (in Rs.)</t>
  </si>
  <si>
    <t>APGLI / PLI   (in Rs.)</t>
  </si>
  <si>
    <t>GIS   (in Rs.)</t>
  </si>
  <si>
    <t>PT   (in Rs.)</t>
  </si>
  <si>
    <t>EWF   (in Rs.)</t>
  </si>
  <si>
    <t>Flag Fund / Others (in Rs.)</t>
  </si>
  <si>
    <t>Total Recoveries (in Rs.)</t>
  </si>
  <si>
    <t>NET Payment   (in Rs.)</t>
  </si>
  <si>
    <t>%</t>
  </si>
  <si>
    <t>-</t>
  </si>
  <si>
    <t>PAN :</t>
  </si>
  <si>
    <t>Add Income</t>
  </si>
  <si>
    <t>ANNEXURE-I</t>
  </si>
  <si>
    <t>Program developed by  CH V RAMANA MURTY, PGT-MATHEMATICS   &amp;   V V ROOPAVANI, PGT-COMMERCE  of  APMS-L.KOTA</t>
  </si>
  <si>
    <t>Actual HRA received</t>
  </si>
  <si>
    <t>40% of Salary (Salary means Basic Pay+D.A)</t>
  </si>
  <si>
    <t>Total Salary (2-3)</t>
  </si>
  <si>
    <t>Deductions from Salary Income</t>
  </si>
  <si>
    <t>Exemption from Conveyance Allowance U/s. 10(14) (i)</t>
  </si>
  <si>
    <t>Profession Tax U/s 16 (3) B</t>
  </si>
  <si>
    <t>Income From Salary (4-5)</t>
  </si>
  <si>
    <t>Add: Income From other sources</t>
  </si>
  <si>
    <t>Add: Income From Capital Gains</t>
  </si>
  <si>
    <t>Tax on Income</t>
  </si>
  <si>
    <t>Signature of the Employee</t>
  </si>
  <si>
    <t xml:space="preserve">Actual House Rent paid by you minus 10% of your Salary   </t>
  </si>
  <si>
    <t>Total  (18+19+20)</t>
  </si>
  <si>
    <t>ANNEXURE-II</t>
  </si>
  <si>
    <t>INCOME TAX CALCULATION  (FY: 2017-2018)</t>
  </si>
  <si>
    <t>Emp Code :</t>
  </si>
  <si>
    <t>Office Address :</t>
  </si>
  <si>
    <t>Name &amp; Desig :</t>
  </si>
  <si>
    <t>H.R.A. Exemption as per eligibility U/S 10(13-A)</t>
  </si>
  <si>
    <t>Living in ….</t>
  </si>
  <si>
    <t>Add: Income From House Property</t>
  </si>
  <si>
    <t>Gross Total Income  (6+7+8+9-10)</t>
  </si>
  <si>
    <t>Deductions U/S 80C,80CCC,80CCD(1)</t>
  </si>
  <si>
    <t>80C,80CCC,80CCD(1)</t>
  </si>
  <si>
    <t>Other Deductions</t>
  </si>
  <si>
    <t>Net Taxable Income (11-12-13-14)</t>
  </si>
  <si>
    <t>Tax after rebate  (16-17)</t>
  </si>
  <si>
    <t>Secondary &amp; Higher Education Cess  @2%  (On Tax at  S.No.18 )</t>
  </si>
  <si>
    <t>Education Cess @1% (On Tax at  S.No.18 )</t>
  </si>
  <si>
    <t>TDS Deductions (in Rs.)  :</t>
  </si>
  <si>
    <t>Signature of the DDO</t>
  </si>
  <si>
    <t>Continued in Page-2</t>
  </si>
  <si>
    <t>Page-2</t>
  </si>
  <si>
    <t>(Under Section 1 (13-A) of Income Tax Act )</t>
  </si>
  <si>
    <t>RECEIPT OF HOUSE RENT</t>
  </si>
  <si>
    <t>Affix Revenue Stamp (Re.1)</t>
  </si>
  <si>
    <t>Signature of the House Owner (across the Revenue Stamp)</t>
  </si>
  <si>
    <t>Signature of the Tenant</t>
  </si>
  <si>
    <t>(See rule 26C)</t>
  </si>
  <si>
    <t xml:space="preserve">1. Name and address of the employee: </t>
  </si>
  <si>
    <t xml:space="preserve">2. Permanent Account Number of the employee: </t>
  </si>
  <si>
    <t>3. Financial year:</t>
  </si>
  <si>
    <t>Details of claims and evidence thereof</t>
  </si>
  <si>
    <t>Nature of claim</t>
  </si>
  <si>
    <t>Amount (Rs.)</t>
  </si>
  <si>
    <t>Evidence / particulars</t>
  </si>
  <si>
    <t>(1)</t>
  </si>
  <si>
    <t>(2)</t>
  </si>
  <si>
    <t>(3)</t>
  </si>
  <si>
    <t>(4)</t>
  </si>
  <si>
    <t>House Rent Allowance:</t>
  </si>
  <si>
    <t>(i) Rent paid to the landlord</t>
  </si>
  <si>
    <t>(ii) Name of the landlord</t>
  </si>
  <si>
    <t>(iii) Address of the landlord</t>
  </si>
  <si>
    <t>(iv) Permanent Account Number of the landlord</t>
  </si>
  <si>
    <t>Note: Permanent Account Number shall be furnished if the aggregate rent paid during the previous year exceeds one lakh rupees</t>
  </si>
  <si>
    <t>Leave travel concessions or assistance</t>
  </si>
  <si>
    <t>Deduction of interest on borrowing:</t>
  </si>
  <si>
    <t>(i) Interest payable/paid to the lender</t>
  </si>
  <si>
    <t>(ii) Name of the lender</t>
  </si>
  <si>
    <t>(iii) Address of the lender</t>
  </si>
  <si>
    <t>(iv) Permanent Account Number of the lender</t>
  </si>
  <si>
    <t xml:space="preserve">(a)   Financial Institutions(if available)  </t>
  </si>
  <si>
    <t>(b)   Employer(if available)</t>
  </si>
  <si>
    <t>(c)    Others</t>
  </si>
  <si>
    <t>Deduction under Chapter VI-A</t>
  </si>
  <si>
    <t>(A) Section 80C,80CCC and 80CCD</t>
  </si>
  <si>
    <t>(a)</t>
  </si>
  <si>
    <t>(b)</t>
  </si>
  <si>
    <t xml:space="preserve">(c) </t>
  </si>
  <si>
    <t>(d)</t>
  </si>
  <si>
    <t>(e)</t>
  </si>
  <si>
    <t>(f)</t>
  </si>
  <si>
    <t>(g)</t>
  </si>
  <si>
    <t>(B) Other sections (e.g. 80E, 80G, 80TTA, etc.) under Chapter VI-A.</t>
  </si>
  <si>
    <t>Verification</t>
  </si>
  <si>
    <t>FORM NO - 12BB</t>
  </si>
  <si>
    <t xml:space="preserve">     (i) Section 80C, 80CCC, 80CCD(1)</t>
  </si>
  <si>
    <t xml:space="preserve">     (ii)  Section 80CCD(1B)</t>
  </si>
  <si>
    <t>(h)</t>
  </si>
  <si>
    <t xml:space="preserve">     (i) section 80D</t>
  </si>
  <si>
    <t>Details of the Employee</t>
  </si>
  <si>
    <t>Name</t>
  </si>
  <si>
    <t>Designation</t>
  </si>
  <si>
    <t>School</t>
  </si>
  <si>
    <t>Mandal</t>
  </si>
  <si>
    <t>District</t>
  </si>
  <si>
    <t>HRMS Emp Code</t>
  </si>
  <si>
    <t>PAN</t>
  </si>
  <si>
    <t>Details of the Employer</t>
  </si>
  <si>
    <t>Office Address</t>
  </si>
  <si>
    <t>TAN</t>
  </si>
  <si>
    <t>I live in</t>
  </si>
  <si>
    <t>Rented Address</t>
  </si>
  <si>
    <t>A P MODEL SCHOOL</t>
  </si>
  <si>
    <t>Income from other sources</t>
  </si>
  <si>
    <t>Income from Capital Gains</t>
  </si>
  <si>
    <t>Income from House Property</t>
  </si>
  <si>
    <t>U/S</t>
  </si>
  <si>
    <t>Particulars</t>
  </si>
  <si>
    <t>80C, 80CCC, 80CCD(1)</t>
  </si>
  <si>
    <t>Qualifying Amount</t>
  </si>
  <si>
    <t>80CCD(1B)</t>
  </si>
  <si>
    <t>Health Insurance / Scheme for Self / Family</t>
  </si>
  <si>
    <t>Gross Qualifying Amount</t>
  </si>
  <si>
    <t>Health Insurance for parents (&lt;60yrs)</t>
  </si>
  <si>
    <t>Health Insurance for parents (&gt;60yrs)</t>
  </si>
  <si>
    <t>Preventive Health Check-up for Self / Family / Parents</t>
  </si>
  <si>
    <t>Med exp for Parents-without-insurance of Age&gt;80yrs</t>
  </si>
  <si>
    <t>Treatment of Specified Diseases for Self / Dependents (&lt;60yrs)</t>
  </si>
  <si>
    <t>Treatment of Specified Diseases for Self / Dependents (&gt;60yrs)</t>
  </si>
  <si>
    <t>Treatment of Specified Diseases for Self / Dependents (&gt;80yrs)</t>
  </si>
  <si>
    <t>Interest on Higher Education Loan</t>
  </si>
  <si>
    <t>Donations to certain funds / charities (in Cash)</t>
  </si>
  <si>
    <t>Donations to certain funds / charities (other than Cash)</t>
  </si>
  <si>
    <t>Donations to Scientific Research / Rural Development (in Cash)</t>
  </si>
  <si>
    <t>Donations to Scientific Research / Rural Development (other than Cash)</t>
  </si>
  <si>
    <t>Interest on Deposits in Saving Accounts in Banks/PO</t>
  </si>
  <si>
    <t>Investments in Equity Saving Schemes</t>
  </si>
  <si>
    <t>Additional Benefit on CPS/NPS Payment</t>
  </si>
  <si>
    <t>Deduction U/S 80CCD(1B) - Additional Benefit on CPS/NPS payment</t>
  </si>
  <si>
    <t>80CCD(1B) - Additional Benefit on CPS/NPS payment</t>
  </si>
  <si>
    <t>CPS/NPS deduction (80CCD)</t>
  </si>
  <si>
    <t>Life Insurance Premiums</t>
  </si>
  <si>
    <t>Sukanya Samriddhi Account</t>
  </si>
  <si>
    <t>National Saving Certificate</t>
  </si>
  <si>
    <t>Unit Linked Insurance Policy</t>
  </si>
  <si>
    <t>Mutual Funds</t>
  </si>
  <si>
    <t>Home Loan Principal</t>
  </si>
  <si>
    <t>Stamp Duty &amp; Registration Fee</t>
  </si>
  <si>
    <t>Tuition Fee of Two Children</t>
  </si>
  <si>
    <t>Termed Deposits in Banks/PO</t>
  </si>
  <si>
    <t>Equity Shares / Debentures</t>
  </si>
  <si>
    <t>Pension Funds</t>
  </si>
  <si>
    <t>Subscription to HUDCO</t>
  </si>
  <si>
    <t>Bonds issued by NABARD</t>
  </si>
  <si>
    <t>Senior Citizen Saving Schemes</t>
  </si>
  <si>
    <t>Provident Fund Payments</t>
  </si>
  <si>
    <t>Deferred Anuity Payments</t>
  </si>
  <si>
    <t>Anuity Plan of LIC etc(80CCC)</t>
  </si>
  <si>
    <t>Others</t>
  </si>
  <si>
    <t>If Yes, Tax Relief Amount (attach Form-10E)</t>
  </si>
  <si>
    <t>PGT</t>
  </si>
  <si>
    <t>Name of the Employee</t>
  </si>
  <si>
    <t>Name of the DDO</t>
  </si>
  <si>
    <t>Designation of the Employee</t>
  </si>
  <si>
    <t>Designation of the DDO</t>
  </si>
  <si>
    <t>Principal</t>
  </si>
  <si>
    <t>Smt</t>
  </si>
  <si>
    <t>Rented House</t>
  </si>
  <si>
    <t>10% of salary</t>
  </si>
  <si>
    <t>Health Insurance / Preventive Check-ups / Med Expenditure</t>
  </si>
  <si>
    <t>Interest on Higher Education Loan (upto 7th yr of loan only)</t>
  </si>
  <si>
    <t>Donations to certain funds / charities</t>
  </si>
  <si>
    <t>Donations to scientific research / rural development</t>
  </si>
  <si>
    <t>Interest on Deposits in Saving Accounts</t>
  </si>
  <si>
    <t>Upto Rs. 2,50,000 (@NIL)</t>
  </si>
  <si>
    <t>Rs. 2,50,001/- to Rs. 5,00,000/-  (@5%)</t>
  </si>
  <si>
    <t>Rs. 5,00,001/- to Rs. 10,00,000/-   (@20%)</t>
  </si>
  <si>
    <t>TAX PAYABLE (21-22)</t>
  </si>
  <si>
    <t>Medical Treatment of listed diseases</t>
  </si>
  <si>
    <t>Tax Rebate U/S 87A upto Rs. 2500/- for Taxable Income upto  Rs.3.5L</t>
  </si>
  <si>
    <t>Tax after the rebate (12-13)</t>
  </si>
  <si>
    <t>Less: Relief under section 89 (attach form 10E in case of claim)</t>
  </si>
  <si>
    <t>TAX (PAYABLE(19-20)/REFUNDABLE(20-19))</t>
  </si>
  <si>
    <t>2017-2018</t>
  </si>
  <si>
    <t>If Interest on House Property is claimed, then specify :</t>
  </si>
  <si>
    <t>Address of the lender(bank) :</t>
  </si>
  <si>
    <t>PAN of the lender(if available) :</t>
  </si>
  <si>
    <t>Name of the lender/bank :</t>
  </si>
  <si>
    <t>CLICK HERE</t>
  </si>
  <si>
    <t xml:space="preserve">     (ii) section 80DD</t>
  </si>
  <si>
    <t xml:space="preserve">     (iii) section 80U</t>
  </si>
  <si>
    <t xml:space="preserve">     (iv) section 80DDB</t>
  </si>
  <si>
    <t xml:space="preserve">     (v) section 80E</t>
  </si>
  <si>
    <t>Father Name</t>
  </si>
  <si>
    <t>Place :</t>
  </si>
  <si>
    <t>Date :</t>
  </si>
  <si>
    <t>Designation :</t>
  </si>
  <si>
    <t>(Signature of the Employee)</t>
  </si>
  <si>
    <t>Ch V Ramana Murty</t>
  </si>
  <si>
    <t>This program is limited to Rupees 10,00,000 of taxable income. Hopefully, all of us come under Rupees 10,00,000 of taxable income.</t>
  </si>
  <si>
    <t>Thank You</t>
  </si>
  <si>
    <t>PGT-Mathematics, APMS-L.Kota</t>
  </si>
  <si>
    <t>DATA SHEET</t>
  </si>
  <si>
    <t>WELCOME</t>
  </si>
  <si>
    <t>Maint &amp; Med Treatment of A Disabled Dependent (Max=75K)</t>
  </si>
  <si>
    <t>Maint &amp; Med Treatment of A Severely Disabled Dependent (Max=125K)</t>
  </si>
  <si>
    <t>Maint &amp; Med Treatment of Disabled Self (Max=75K)</t>
  </si>
  <si>
    <t>Maint &amp; Med Treatment of Severely Disabled Self (Max=125K)</t>
  </si>
  <si>
    <t>AGI Arrears</t>
  </si>
  <si>
    <t>DA Arrears</t>
  </si>
  <si>
    <t>PRC Arrears (Notional-II &amp; Cash)</t>
  </si>
  <si>
    <t>This progrm is generated with the aim of assisting the APMS employees to ready the Form-16 without delay. This may help the Feb-2018 salary bills submission in time.</t>
  </si>
  <si>
    <t>TDS   (in Rs.)</t>
  </si>
  <si>
    <t>BASIC DATA</t>
  </si>
  <si>
    <t>Details of Residence Status &amp; House Rent</t>
  </si>
  <si>
    <t>INCOME PARTICULARS</t>
  </si>
  <si>
    <t>DEDUCTION ON HOUSE PROPERTY INTEREST (U/S 24(b))</t>
  </si>
  <si>
    <t>DEDUCTIONS under CHAPTER-VIA</t>
  </si>
  <si>
    <t>TAX RELIEF U/S 89(1)</t>
  </si>
  <si>
    <t>Do you claim tax relief U/S 89(1) ?</t>
  </si>
  <si>
    <t>Annual Rent</t>
  </si>
  <si>
    <t>Owner's Name</t>
  </si>
  <si>
    <t>Owner's PAN</t>
  </si>
  <si>
    <t>40% of salary</t>
  </si>
  <si>
    <t>TDS deducted during salaries of Mar-2017 to Jan-2018</t>
  </si>
  <si>
    <t>Flag Fund / Others    (in Rs.)</t>
  </si>
  <si>
    <t>Total Recoveries           (in Rs.)</t>
  </si>
  <si>
    <t>NET Payment                (in Rs.)</t>
  </si>
  <si>
    <t>STEPS TO USE THE PROGRAM</t>
  </si>
  <si>
    <t>Fill in the GREEN/YELLOW CELLS of Data Sheet in the following order.</t>
  </si>
  <si>
    <t>You may check your TOTAL TAX &amp; TDS for Feb-2018 Salary at the end.</t>
  </si>
  <si>
    <t xml:space="preserve">Finally, take the prints in A4 : Form-16-Page1, Form-16-Page2, Annexure-I, Annexure-II, Form-12BB &amp; </t>
  </si>
  <si>
    <t>Rent-Receipt (if claiming). Also attach the self attested copies of : PAN of self,  Receipts of Deductions,</t>
  </si>
  <si>
    <t>Bank Certificate of Home Loan Principal &amp; Interest separately (if claiming), PAN of house owner (if rent &gt; 1L),</t>
  </si>
  <si>
    <t>Form-10E (if claiming tax relief u/s 89(1),etc</t>
  </si>
  <si>
    <t>After complete filling of the Data Sheet, the program concludes on HOW MUCH TDS IS TO BE DEDUCTED IN FEB-2018 SALARY BILL. The same is to be deducted from the Salary Bill of Feb-2018.</t>
  </si>
  <si>
    <t>For queries / suggestions, kindly contact  1) Ch V Ramana Murty - 9247248544,      2) V V Roopa Vani - 7036409384 and 3) V Srinivasa Rao - 7013580677.</t>
  </si>
  <si>
    <t>Step-1</t>
  </si>
  <si>
    <t>Step-2</t>
  </si>
  <si>
    <t>Step-3</t>
  </si>
  <si>
    <t>Step-4</t>
  </si>
  <si>
    <t>Step-5</t>
  </si>
  <si>
    <t>Step-6</t>
  </si>
  <si>
    <t>Step-7</t>
  </si>
  <si>
    <t>Step-8</t>
  </si>
  <si>
    <t>Step-9</t>
  </si>
  <si>
    <r>
      <t>Fill in the</t>
    </r>
    <r>
      <rPr>
        <b/>
        <sz val="10"/>
        <rFont val="Arial"/>
        <family val="2"/>
      </rPr>
      <t xml:space="preserve"> INCOME PARTICULARS as per Office Records</t>
    </r>
    <r>
      <rPr>
        <sz val="10"/>
        <rFont val="Arial"/>
      </rPr>
      <t>. If there is any TAX(TDS) deducted from your salaries</t>
    </r>
  </si>
  <si>
    <t>If you are adding any Arrears in INCOME PARTICULARS and a part/whole of such arrears belong to previous financial</t>
  </si>
  <si>
    <t>Fill in the DEDUCTION ON HOUSE PROPERTY INTEREST.</t>
  </si>
  <si>
    <t>Fill in the DEDUCTIONS under CHAPTER-VIA.</t>
  </si>
  <si>
    <t>year(s), then you may claim tax relief by filling TAX RELIEF U/S 89(1). However, you will have to submit evidence</t>
  </si>
  <si>
    <t>in Form-10E. You may generate Form-10E U/S 89(1) using the Download Link provided (You will require the splitting</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</si>
  <si>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</si>
  <si>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</si>
  <si>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</si>
  <si>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</si>
  <si>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</si>
  <si>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</si>
  <si>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</si>
  <si>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</si>
  <si>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</si>
  <si>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</si>
  <si>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</si>
  <si>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</si>
  <si>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</si>
  <si>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</si>
  <si>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</si>
  <si>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</si>
  <si>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</si>
  <si>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</si>
  <si>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</si>
  <si>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</si>
  <si>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</si>
  <si>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</si>
  <si>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</si>
  <si>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</si>
  <si>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</si>
  <si>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</si>
  <si>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</si>
  <si>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</si>
  <si>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</si>
  <si>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</si>
  <si>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</si>
  <si>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</si>
  <si>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</si>
  <si>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</si>
  <si>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</si>
  <si>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</si>
  <si>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</si>
  <si>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</si>
  <si>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</si>
  <si>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Fourty</t>
  </si>
  <si>
    <t>Fourty One</t>
  </si>
  <si>
    <t>Fourty Two</t>
  </si>
  <si>
    <t>Fourty Three</t>
  </si>
  <si>
    <t>Fourty Four</t>
  </si>
  <si>
    <t>Fourty Five</t>
  </si>
  <si>
    <t>Fourty Six</t>
  </si>
  <si>
    <t>Fourty Seven</t>
  </si>
  <si>
    <t>Fourty Eight</t>
  </si>
  <si>
    <t>Fourty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</si>
  <si>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</si>
  <si>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</si>
  <si>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</si>
  <si>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</si>
  <si>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</si>
  <si>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</si>
  <si>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</si>
  <si>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</si>
  <si>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</si>
  <si>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</si>
  <si>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</si>
  <si>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</si>
  <si>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</si>
  <si>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</si>
  <si>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</si>
  <si>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</si>
  <si>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</si>
  <si>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</si>
  <si>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</si>
  <si>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</si>
  <si>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Seventy</t>
  </si>
  <si>
    <t>Seventy One</t>
  </si>
  <si>
    <t>Seventy Two</t>
  </si>
  <si>
    <t>Seventy Three</t>
  </si>
  <si>
    <t>Seventy Four</t>
  </si>
  <si>
    <t>Seventy Five</t>
  </si>
  <si>
    <t>Seventy Six</t>
  </si>
  <si>
    <t>Seventy Seven</t>
  </si>
  <si>
    <t>Seventy Eight</t>
  </si>
  <si>
    <t>Seventy Nine</t>
  </si>
  <si>
    <t>Eighty</t>
  </si>
  <si>
    <t>Eighty One</t>
  </si>
  <si>
    <t>Eighty Two</t>
  </si>
  <si>
    <t>Eighty Three</t>
  </si>
  <si>
    <t>Eighty Four</t>
  </si>
  <si>
    <t>Eighty Five</t>
  </si>
  <si>
    <t>Eighty Six</t>
  </si>
  <si>
    <t>Eighty Seven</t>
  </si>
  <si>
    <t>Eighty Eight</t>
  </si>
  <si>
    <t>Eighty Nine</t>
  </si>
  <si>
    <t>Ninety</t>
  </si>
  <si>
    <t>Ninety One</t>
  </si>
  <si>
    <t>Ninety Two</t>
  </si>
  <si>
    <t>Ninety Three</t>
  </si>
  <si>
    <t>Ninety Four</t>
  </si>
  <si>
    <t>Ninety Five</t>
  </si>
  <si>
    <t>Ninety Six</t>
  </si>
  <si>
    <t>Ninety Seven</t>
  </si>
  <si>
    <t>Ninety Eight</t>
  </si>
  <si>
    <t>Ninety Nine</t>
  </si>
  <si>
    <t>Rent</t>
  </si>
  <si>
    <t>TDS</t>
  </si>
  <si>
    <t>Gender</t>
  </si>
  <si>
    <t>Male</t>
  </si>
  <si>
    <t>These blanks may be filled appropriately by DDO during April-May'2018 and then issue the Form-16 to the employees. Note : The taxes should be paid by the DDO to the GOI within dates specified and file TDS returns before stipulated date.</t>
  </si>
  <si>
    <t>This program is prepared based on the Tax Slabs &amp; Tax Rebate as declared in Finance Act 2017 for financial year 2017-2018 and IT Deductions as mentioned in the Circular 29/2017 dtd 05/12/2017 issued by the CBDT/ITD for the financial year 2017-2018.</t>
  </si>
  <si>
    <r>
      <t>DISCLAIMER</t>
    </r>
    <r>
      <rPr>
        <sz val="10"/>
        <rFont val="Arial"/>
      </rPr>
      <t xml:space="preserve"> : The developer of this program do not hold any responsibility for errors that may arise. The responsibility of correctness is solely held with the Assessee(Employee) and the concerned DDO. Hence, it is advised to verify the Printed Documents by the individual and the DDO (or A Tax Consultant on behalf of the DDO) before submission.</t>
    </r>
  </si>
  <si>
    <t>Finalise the Salary Bills for the month of Jan-2018 first (if not done) as we need this information in this program.</t>
  </si>
  <si>
    <t>during the months of Mar-2017 to Jan-2018, the corresponding deduction must be entered in the</t>
  </si>
  <si>
    <t>TDS column (YELLOW cells). The TDS for the month of Feb-2018 will automatically generate.</t>
  </si>
  <si>
    <t>of Basic, DA, HRA etc FINANCIAL YEAR WISE and the previous years ITR-I's) OR refer a TAX CONSULTANT for it.</t>
  </si>
  <si>
    <t>Fill in the BASIC DATA. PAN of the House Owner is must if you are paying Annual House Rent &gt;  Rupees 1 Lakh.</t>
  </si>
  <si>
    <t>x--------x--------x--------x--------x--------x--------x-------x--------x--------x--------x-------x</t>
  </si>
  <si>
    <t>The Form-16 generated by this program contains following blanks : i) The Acknowledgement Numbers of the Quarterly Returns in the sheet "Form-16-Page1" and ii) The details of the Tax Deducted and Deposited into the Central Government Account and date at the left bottom in the sheet "Form-16-Page2".</t>
  </si>
  <si>
    <r>
      <t xml:space="preserve">Apr-2017 </t>
    </r>
    <r>
      <rPr>
        <sz val="8"/>
        <rFont val="Times New Roman"/>
        <family val="1"/>
      </rPr>
      <t>(Salary for Mar-2017)</t>
    </r>
  </si>
  <si>
    <r>
      <t xml:space="preserve">Mar-2018 </t>
    </r>
    <r>
      <rPr>
        <sz val="8"/>
        <rFont val="Times New Roman"/>
        <family val="1"/>
      </rPr>
      <t>(Salary for Feb-2018)</t>
    </r>
  </si>
  <si>
    <t>80EE</t>
  </si>
  <si>
    <t>Purpose of Housing Loan :</t>
  </si>
  <si>
    <t>Interest Paid/Paying towards the Housing Loan</t>
  </si>
  <si>
    <t>Interest beyond Rs.2,00,000 paying on Housing Loan (Loan sanctioned upto 35Lduring FY 2016-17 for House Property upto 50L for NewHomeBuyer)</t>
  </si>
  <si>
    <t>Interest beyond 2Lac -NewHomeBuyer sanctioned FY2016-17</t>
  </si>
  <si>
    <t xml:space="preserve">     (vi) section 80EE</t>
  </si>
  <si>
    <t xml:space="preserve">     (vii) section 80G</t>
  </si>
  <si>
    <t xml:space="preserve">     (viii) section 80GGA</t>
  </si>
  <si>
    <t xml:space="preserve">     (ix) section 80TTA</t>
  </si>
  <si>
    <t xml:space="preserve">     (x) section 80CCG</t>
  </si>
  <si>
    <t>x</t>
  </si>
  <si>
    <t>Mr</t>
  </si>
  <si>
    <t>Interest on Housing Property u/s 24(b)</t>
  </si>
  <si>
    <t>Sri</t>
  </si>
  <si>
    <t>CH VENKAT RAMANA MURTY</t>
  </si>
  <si>
    <t>CH TARKESHWAR RAO</t>
  </si>
  <si>
    <t>Mathematics</t>
  </si>
  <si>
    <t>L.Kota</t>
  </si>
  <si>
    <t>Vizianagaram</t>
  </si>
  <si>
    <t>AABBC1234C</t>
  </si>
  <si>
    <t>S ANJILI DEVI</t>
  </si>
  <si>
    <t>A P Model School, L.Kota, Vizianagaram</t>
  </si>
  <si>
    <t>VPNA03378E</t>
  </si>
  <si>
    <t>Narasamma V</t>
  </si>
  <si>
    <t>House No. 8/25, Jami Street, L.Kota(V&amp;M), Vizianagaram, PIN-530161</t>
  </si>
  <si>
    <t>Select</t>
  </si>
  <si>
    <t>No</t>
  </si>
</sst>
</file>

<file path=xl/styles.xml><?xml version="1.0" encoding="utf-8"?>
<styleSheet xmlns="http://schemas.openxmlformats.org/spreadsheetml/2006/main">
  <numFmts count="10">
    <numFmt numFmtId="164" formatCode="_(* #,##0_);_(* \(#,##0\);_(* &quot;-&quot;_);_(@_)"/>
    <numFmt numFmtId="165" formatCode="_(&quot;$&quot;* #,##0.00_);_(&quot;$&quot;* \(#,##0.00\);_(&quot;$&quot;* &quot;-&quot;??_);_(@_)"/>
    <numFmt numFmtId="166" formatCode="_(* #,##0.00_);_(* \(#,##0.00\);_(* &quot;-&quot;??_);_(@_)"/>
    <numFmt numFmtId="167" formatCode="_(* #,##0_);_(* \(#,##0\);_(* \-_);_(@_)"/>
    <numFmt numFmtId="168" formatCode="mmm\-yyyy"/>
    <numFmt numFmtId="169" formatCode="[$-409]d\-mmm\-yyyy;@"/>
    <numFmt numFmtId="170" formatCode="_-* #,##0_-;\-* #,##0_-;_-* &quot;-&quot;??_-;_-@_-"/>
    <numFmt numFmtId="171" formatCode="[$Rs.-4009]\ #,##0"/>
    <numFmt numFmtId="172" formatCode="&quot;₹&quot;\ #,##0"/>
    <numFmt numFmtId="173" formatCode="[$-409]d/mmm/yyyy;@"/>
  </numFmts>
  <fonts count="68">
    <font>
      <sz val="10"/>
      <name val="Arial"/>
    </font>
    <font>
      <sz val="10"/>
      <name val="Arial"/>
    </font>
    <font>
      <b/>
      <sz val="18"/>
      <name val="Times New Roman"/>
      <family val="1"/>
      <charset val="1"/>
    </font>
    <font>
      <sz val="11"/>
      <color indexed="8"/>
      <name val="Calibri"/>
      <family val="2"/>
      <charset val="1"/>
    </font>
    <font>
      <sz val="12"/>
      <name val="Times New Roman"/>
      <family val="1"/>
      <charset val="1"/>
    </font>
    <font>
      <sz val="16"/>
      <name val="Times New Roman"/>
      <family val="1"/>
      <charset val="1"/>
    </font>
    <font>
      <b/>
      <sz val="10"/>
      <name val="Times New Roman"/>
      <family val="1"/>
      <charset val="1"/>
    </font>
    <font>
      <b/>
      <sz val="9"/>
      <name val="Times New Roman"/>
      <family val="1"/>
      <charset val="1"/>
    </font>
    <font>
      <sz val="10"/>
      <name val="Times New Roman"/>
      <family val="1"/>
      <charset val="1"/>
    </font>
    <font>
      <b/>
      <sz val="12"/>
      <name val="Times New Roman"/>
      <family val="1"/>
      <charset val="1"/>
    </font>
    <font>
      <sz val="9"/>
      <name val="Times New Roman"/>
      <family val="1"/>
      <charset val="1"/>
    </font>
    <font>
      <sz val="8"/>
      <name val="Arial"/>
    </font>
    <font>
      <b/>
      <sz val="8"/>
      <color indexed="8"/>
      <name val="Arial"/>
      <family val="2"/>
    </font>
    <font>
      <b/>
      <sz val="8"/>
      <name val="Arial"/>
      <family val="2"/>
    </font>
    <font>
      <b/>
      <sz val="8"/>
      <name val="Times New Roman"/>
      <family val="1"/>
      <charset val="1"/>
    </font>
    <font>
      <sz val="8"/>
      <color indexed="8"/>
      <name val="Arial"/>
      <family val="2"/>
    </font>
    <font>
      <sz val="8"/>
      <name val="Arial"/>
      <family val="2"/>
    </font>
    <font>
      <b/>
      <sz val="8"/>
      <name val="Times New Roman"/>
      <family val="1"/>
    </font>
    <font>
      <b/>
      <sz val="10"/>
      <name val="Times New Roman"/>
      <family val="1"/>
    </font>
    <font>
      <b/>
      <sz val="9"/>
      <name val="Times New Roman"/>
      <family val="1"/>
    </font>
    <font>
      <sz val="9"/>
      <name val="Times New Roman"/>
      <family val="1"/>
    </font>
    <font>
      <sz val="10"/>
      <name val="Arial"/>
    </font>
    <font>
      <sz val="8"/>
      <name val="Times New Roman"/>
      <family val="1"/>
    </font>
    <font>
      <b/>
      <sz val="10"/>
      <name val="Arial"/>
    </font>
    <font>
      <sz val="10"/>
      <name val="Arial"/>
      <family val="2"/>
    </font>
    <font>
      <b/>
      <sz val="12"/>
      <name val="Arial"/>
      <family val="2"/>
    </font>
    <font>
      <b/>
      <sz val="6"/>
      <color indexed="9"/>
      <name val="Arial"/>
      <family val="2"/>
    </font>
    <font>
      <sz val="10"/>
      <name val="Arial"/>
    </font>
    <font>
      <b/>
      <sz val="12"/>
      <name val="Cambria"/>
      <family val="1"/>
    </font>
    <font>
      <sz val="10"/>
      <name val="Arial"/>
    </font>
    <font>
      <b/>
      <sz val="8"/>
      <name val="Cambria"/>
      <family val="1"/>
    </font>
    <font>
      <sz val="10"/>
      <name val="Arial"/>
    </font>
    <font>
      <b/>
      <sz val="10"/>
      <name val="Cambria"/>
      <family val="1"/>
    </font>
    <font>
      <b/>
      <sz val="13"/>
      <name val="Cambria"/>
      <family val="1"/>
    </font>
    <font>
      <sz val="10"/>
      <name val="Arial"/>
    </font>
    <font>
      <b/>
      <sz val="11"/>
      <name val="Cambria"/>
      <family val="1"/>
    </font>
    <font>
      <sz val="10"/>
      <name val="Arial"/>
    </font>
    <font>
      <sz val="10"/>
      <name val="Arial"/>
    </font>
    <font>
      <b/>
      <sz val="12"/>
      <name val="Calibri"/>
      <family val="2"/>
    </font>
    <font>
      <b/>
      <sz val="14"/>
      <name val="Calibri"/>
      <family val="2"/>
    </font>
    <font>
      <b/>
      <sz val="10"/>
      <name val="Calibri"/>
      <family val="2"/>
    </font>
    <font>
      <b/>
      <sz val="9"/>
      <name val="Calibri"/>
      <family val="2"/>
    </font>
    <font>
      <b/>
      <sz val="8"/>
      <name val="Calibri"/>
      <family val="2"/>
    </font>
    <font>
      <b/>
      <sz val="11"/>
      <name val="Calibri"/>
      <family val="2"/>
    </font>
    <font>
      <b/>
      <sz val="6"/>
      <name val="Arial"/>
    </font>
    <font>
      <b/>
      <sz val="10"/>
      <name val="Arial"/>
      <family val="2"/>
    </font>
    <font>
      <b/>
      <sz val="12"/>
      <name val="Times New Roman"/>
      <family val="1"/>
    </font>
    <font>
      <b/>
      <sz val="8"/>
      <color indexed="8"/>
      <name val="Calibri"/>
      <family val="2"/>
    </font>
    <font>
      <b/>
      <sz val="12"/>
      <color indexed="8"/>
      <name val="Calibri"/>
      <family val="2"/>
    </font>
    <font>
      <b/>
      <sz val="8"/>
      <name val="Arial"/>
    </font>
    <font>
      <b/>
      <sz val="10"/>
      <color indexed="8"/>
      <name val="Calibri"/>
      <family val="2"/>
    </font>
    <font>
      <sz val="9"/>
      <name val="Arial"/>
    </font>
    <font>
      <u/>
      <sz val="10"/>
      <color indexed="12"/>
      <name val="Arial"/>
    </font>
    <font>
      <b/>
      <sz val="16"/>
      <name val="Arial"/>
      <family val="2"/>
    </font>
    <font>
      <b/>
      <sz val="26"/>
      <color indexed="10"/>
      <name val="Arial"/>
      <family val="2"/>
    </font>
    <font>
      <sz val="10"/>
      <name val="Times New Roman"/>
      <family val="1"/>
    </font>
    <font>
      <sz val="10"/>
      <name val="Arial"/>
    </font>
    <font>
      <b/>
      <sz val="6"/>
      <color indexed="9"/>
      <name val="Arial"/>
    </font>
    <font>
      <b/>
      <sz val="14"/>
      <name val="Arial"/>
    </font>
    <font>
      <sz val="10"/>
      <name val="Arial"/>
    </font>
    <font>
      <b/>
      <sz val="16"/>
      <color indexed="12"/>
      <name val="Arial"/>
      <family val="2"/>
    </font>
    <font>
      <b/>
      <u/>
      <sz val="26"/>
      <color indexed="10"/>
      <name val="Arial"/>
      <family val="2"/>
    </font>
    <font>
      <b/>
      <sz val="20"/>
      <color indexed="10"/>
      <name val="Arial"/>
      <family val="2"/>
    </font>
    <font>
      <b/>
      <sz val="16"/>
      <color indexed="10"/>
      <name val="Arial"/>
      <family val="2"/>
    </font>
    <font>
      <b/>
      <sz val="10"/>
      <color indexed="10"/>
      <name val="Arial"/>
      <family val="2"/>
    </font>
    <font>
      <b/>
      <sz val="8"/>
      <color indexed="10"/>
      <name val="Arial"/>
      <family val="2"/>
    </font>
    <font>
      <b/>
      <sz val="14"/>
      <name val="Times New Roman"/>
      <family val="1"/>
    </font>
    <font>
      <sz val="8"/>
      <name val="Times New Roman"/>
      <family val="1"/>
      <charset val="1"/>
    </font>
  </fonts>
  <fills count="4">
    <fill>
      <patternFill patternType="none"/>
    </fill>
    <fill>
      <patternFill patternType="gray125"/>
    </fill>
    <fill>
      <patternFill patternType="solid">
        <fgColor indexed="50"/>
        <bgColor indexed="64"/>
      </patternFill>
    </fill>
    <fill>
      <patternFill patternType="solid">
        <fgColor indexed="13"/>
        <bgColor indexed="64"/>
      </patternFill>
    </fill>
  </fills>
  <borders count="211">
    <border>
      <left/>
      <right/>
      <top/>
      <bottom/>
      <diagonal/>
    </border>
    <border>
      <left/>
      <right style="medium">
        <color indexed="8"/>
      </right>
      <top/>
      <bottom/>
      <diagonal/>
    </border>
    <border>
      <left style="hair">
        <color indexed="8"/>
      </left>
      <right style="hair">
        <color indexed="8"/>
      </right>
      <top/>
      <bottom style="hair">
        <color indexed="8"/>
      </bottom>
      <diagonal/>
    </border>
    <border>
      <left style="medium">
        <color indexed="8"/>
      </left>
      <right style="thin">
        <color indexed="8"/>
      </right>
      <top/>
      <bottom/>
      <diagonal/>
    </border>
    <border>
      <left style="hair">
        <color indexed="8"/>
      </left>
      <right style="hair">
        <color indexed="8"/>
      </right>
      <top style="hair">
        <color indexed="8"/>
      </top>
      <bottom style="hair">
        <color indexed="8"/>
      </bottom>
      <diagonal/>
    </border>
    <border>
      <left/>
      <right style="hair">
        <color indexed="8"/>
      </right>
      <top/>
      <bottom/>
      <diagonal/>
    </border>
    <border>
      <left/>
      <right style="medium">
        <color indexed="8"/>
      </right>
      <top style="hair">
        <color indexed="8"/>
      </top>
      <bottom style="hair">
        <color indexed="8"/>
      </bottom>
      <diagonal/>
    </border>
    <border>
      <left style="medium">
        <color indexed="8"/>
      </left>
      <right style="thin">
        <color indexed="8"/>
      </right>
      <top/>
      <bottom style="medium">
        <color indexed="8"/>
      </bottom>
      <diagonal/>
    </border>
    <border>
      <left/>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style="medium">
        <color indexed="8"/>
      </top>
      <bottom/>
      <diagonal/>
    </border>
    <border>
      <left/>
      <right/>
      <top/>
      <bottom style="double">
        <color indexed="64"/>
      </bottom>
      <diagonal/>
    </border>
    <border>
      <left style="thin">
        <color indexed="8"/>
      </left>
      <right/>
      <top style="hair">
        <color indexed="8"/>
      </top>
      <bottom style="hair">
        <color indexed="8"/>
      </bottom>
      <diagonal/>
    </border>
    <border>
      <left style="medium">
        <color indexed="8"/>
      </left>
      <right/>
      <top/>
      <bottom/>
      <diagonal/>
    </border>
    <border>
      <left style="thin">
        <color indexed="8"/>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8"/>
      </bottom>
      <diagonal/>
    </border>
    <border>
      <left style="medium">
        <color indexed="8"/>
      </left>
      <right/>
      <top style="medium">
        <color indexed="8"/>
      </top>
      <bottom/>
      <diagonal/>
    </border>
    <border>
      <left style="thin">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thin">
        <color indexed="8"/>
      </left>
      <right style="medium">
        <color indexed="8"/>
      </right>
      <top style="hair">
        <color indexed="8"/>
      </top>
      <bottom style="hair">
        <color indexed="8"/>
      </bottom>
      <diagonal/>
    </border>
    <border>
      <left/>
      <right/>
      <top style="hair">
        <color indexed="8"/>
      </top>
      <bottom style="thin">
        <color indexed="64"/>
      </bottom>
      <diagonal/>
    </border>
    <border>
      <left/>
      <right style="thin">
        <color indexed="8"/>
      </right>
      <top style="hair">
        <color indexed="8"/>
      </top>
      <bottom/>
      <diagonal/>
    </border>
    <border>
      <left style="thin">
        <color indexed="8"/>
      </left>
      <right/>
      <top style="thin">
        <color indexed="8"/>
      </top>
      <bottom style="thin">
        <color indexed="8"/>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8"/>
      </top>
      <bottom style="thin">
        <color indexed="8"/>
      </bottom>
      <diagonal/>
    </border>
    <border>
      <left style="thin">
        <color indexed="64"/>
      </left>
      <right style="thin">
        <color indexed="8"/>
      </right>
      <top/>
      <bottom/>
      <diagonal/>
    </border>
    <border>
      <left style="medium">
        <color indexed="8"/>
      </left>
      <right/>
      <top/>
      <bottom style="medium">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8"/>
      </left>
      <right style="medium">
        <color indexed="8"/>
      </right>
      <top/>
      <bottom style="hair">
        <color indexed="8"/>
      </bottom>
      <diagonal/>
    </border>
    <border>
      <left style="hair">
        <color indexed="8"/>
      </left>
      <right style="medium">
        <color indexed="8"/>
      </right>
      <top style="hair">
        <color indexed="8"/>
      </top>
      <bottom style="hair">
        <color indexed="8"/>
      </bottom>
      <diagonal/>
    </border>
    <border>
      <left style="thin">
        <color indexed="8"/>
      </left>
      <right style="medium">
        <color indexed="8"/>
      </right>
      <top style="hair">
        <color indexed="8"/>
      </top>
      <bottom/>
      <diagonal/>
    </border>
    <border>
      <left style="thin">
        <color indexed="64"/>
      </left>
      <right style="thin">
        <color indexed="64"/>
      </right>
      <top/>
      <bottom/>
      <diagonal/>
    </border>
    <border>
      <left/>
      <right/>
      <top style="hair">
        <color indexed="8"/>
      </top>
      <bottom style="hair">
        <color indexed="8"/>
      </bottom>
      <diagonal/>
    </border>
    <border>
      <left/>
      <right style="medium">
        <color indexed="8"/>
      </right>
      <top style="hair">
        <color indexed="64"/>
      </top>
      <bottom style="hair">
        <color indexed="64"/>
      </bottom>
      <diagonal/>
    </border>
    <border>
      <left/>
      <right style="medium">
        <color indexed="8"/>
      </right>
      <top style="hair">
        <color indexed="8"/>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8"/>
      </top>
      <bottom style="medium">
        <color indexed="8"/>
      </bottom>
      <diagonal/>
    </border>
    <border>
      <left/>
      <right style="thin">
        <color indexed="64"/>
      </right>
      <top style="thin">
        <color indexed="64"/>
      </top>
      <bottom/>
      <diagonal/>
    </border>
    <border>
      <left/>
      <right style="thin">
        <color indexed="64"/>
      </right>
      <top/>
      <bottom style="medium">
        <color indexed="64"/>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medium">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right style="thin">
        <color indexed="8"/>
      </right>
      <top style="hair">
        <color indexed="8"/>
      </top>
      <bottom style="hair">
        <color indexed="8"/>
      </bottom>
      <diagonal/>
    </border>
    <border>
      <left style="thin">
        <color indexed="64"/>
      </left>
      <right/>
      <top style="hair">
        <color indexed="8"/>
      </top>
      <bottom style="hair">
        <color indexed="8"/>
      </bottom>
      <diagonal/>
    </border>
    <border>
      <left style="thin">
        <color indexed="64"/>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style="thin">
        <color indexed="8"/>
      </left>
      <right/>
      <top style="hair">
        <color indexed="64"/>
      </top>
      <bottom style="hair">
        <color indexed="8"/>
      </bottom>
      <diagonal/>
    </border>
    <border>
      <left/>
      <right style="thin">
        <color indexed="8"/>
      </right>
      <top style="hair">
        <color indexed="64"/>
      </top>
      <bottom style="hair">
        <color indexed="8"/>
      </bottom>
      <diagonal/>
    </border>
    <border>
      <left/>
      <right/>
      <top style="hair">
        <color indexed="64"/>
      </top>
      <bottom style="hair">
        <color indexed="8"/>
      </bottom>
      <diagonal/>
    </border>
    <border>
      <left/>
      <right style="medium">
        <color indexed="8"/>
      </right>
      <top style="hair">
        <color indexed="64"/>
      </top>
      <bottom style="hair">
        <color indexed="8"/>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8"/>
      </top>
      <bottom style="hair">
        <color indexed="8"/>
      </bottom>
      <diagonal/>
    </border>
    <border>
      <left style="hair">
        <color indexed="8"/>
      </left>
      <right/>
      <top style="hair">
        <color indexed="8"/>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8"/>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bottom style="thin">
        <color indexed="64"/>
      </bottom>
      <diagonal/>
    </border>
    <border>
      <left/>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8"/>
      </bottom>
      <diagonal/>
    </border>
    <border>
      <left style="medium">
        <color indexed="8"/>
      </left>
      <right style="medium">
        <color indexed="8"/>
      </right>
      <top style="medium">
        <color indexed="8"/>
      </top>
      <bottom style="thin">
        <color indexed="8"/>
      </bottom>
      <diagonal/>
    </border>
    <border>
      <left style="hair">
        <color indexed="8"/>
      </left>
      <right style="hair">
        <color indexed="8"/>
      </right>
      <top style="hair">
        <color indexed="8"/>
      </top>
      <bottom style="medium">
        <color indexed="8"/>
      </bottom>
      <diagonal/>
    </border>
    <border>
      <left style="medium">
        <color indexed="8"/>
      </left>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medium">
        <color indexed="8"/>
      </left>
      <right style="hair">
        <color indexed="8"/>
      </right>
      <top/>
      <bottom style="hair">
        <color indexed="8"/>
      </bottom>
      <diagonal/>
    </border>
    <border>
      <left style="medium">
        <color indexed="8"/>
      </left>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style="medium">
        <color indexed="8"/>
      </right>
      <top/>
      <bottom style="medium">
        <color indexed="8"/>
      </bottom>
      <diagonal/>
    </border>
    <border>
      <left style="medium">
        <color indexed="8"/>
      </left>
      <right style="thin">
        <color indexed="8"/>
      </right>
      <top style="thin">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medium">
        <color indexed="8"/>
      </left>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style="hair">
        <color indexed="8"/>
      </bottom>
      <diagonal/>
    </border>
    <border>
      <left style="medium">
        <color indexed="8"/>
      </left>
      <right style="thin">
        <color indexed="8"/>
      </right>
      <top style="medium">
        <color indexed="8"/>
      </top>
      <bottom style="hair">
        <color indexed="8"/>
      </bottom>
      <diagonal/>
    </border>
    <border>
      <left style="thin">
        <color indexed="8"/>
      </left>
      <right style="medium">
        <color indexed="8"/>
      </right>
      <top style="medium">
        <color indexed="8"/>
      </top>
      <bottom style="hair">
        <color indexed="8"/>
      </bottom>
      <diagonal/>
    </border>
    <border>
      <left/>
      <right style="thin">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style="thin">
        <color indexed="8"/>
      </right>
      <top/>
      <bottom style="thin">
        <color indexed="8"/>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style="thin">
        <color indexed="8"/>
      </left>
      <right/>
      <top style="medium">
        <color indexed="8"/>
      </top>
      <bottom/>
      <diagonal/>
    </border>
    <border>
      <left/>
      <right style="medium">
        <color indexed="8"/>
      </right>
      <top style="medium">
        <color indexed="8"/>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8"/>
      </bottom>
      <diagonal/>
    </border>
    <border>
      <left style="hair">
        <color indexed="64"/>
      </left>
      <right style="medium">
        <color indexed="64"/>
      </right>
      <top style="hair">
        <color indexed="64"/>
      </top>
      <bottom style="medium">
        <color indexed="8"/>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8"/>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166" fontId="1" fillId="0" borderId="0" applyFont="0" applyFill="0" applyBorder="0" applyAlignment="0" applyProtection="0"/>
    <xf numFmtId="0" fontId="3" fillId="0" borderId="0"/>
    <xf numFmtId="0" fontId="52" fillId="0" borderId="0" applyNumberFormat="0" applyFill="0" applyBorder="0" applyAlignment="0" applyProtection="0">
      <alignment vertical="top"/>
      <protection locked="0"/>
    </xf>
    <xf numFmtId="0" fontId="24" fillId="0" borderId="0"/>
  </cellStyleXfs>
  <cellXfs count="844">
    <xf numFmtId="0" fontId="0" fillId="0" borderId="0" xfId="0"/>
    <xf numFmtId="0" fontId="25" fillId="0" borderId="0" xfId="0" applyFont="1" applyFill="1" applyBorder="1" applyAlignment="1" applyProtection="1">
      <alignment horizontal="center" vertical="center" wrapText="1"/>
      <protection hidden="1"/>
    </xf>
    <xf numFmtId="0" fontId="18" fillId="0" borderId="0" xfId="2" applyFont="1" applyFill="1" applyBorder="1" applyAlignment="1" applyProtection="1">
      <alignment horizontal="left"/>
      <protection hidden="1"/>
    </xf>
    <xf numFmtId="0" fontId="8" fillId="0" borderId="0" xfId="2" applyFont="1" applyFill="1" applyBorder="1" applyProtection="1">
      <protection hidden="1"/>
    </xf>
    <xf numFmtId="167" fontId="8" fillId="0" borderId="1" xfId="2" applyNumberFormat="1" applyFont="1" applyFill="1" applyBorder="1" applyProtection="1">
      <protection hidden="1"/>
    </xf>
    <xf numFmtId="0" fontId="22" fillId="0" borderId="2" xfId="2" applyFont="1" applyFill="1" applyBorder="1" applyAlignment="1" applyProtection="1">
      <alignment horizontal="center" vertical="top"/>
      <protection hidden="1"/>
    </xf>
    <xf numFmtId="0" fontId="8" fillId="0" borderId="3" xfId="2" applyFont="1" applyFill="1" applyBorder="1" applyProtection="1">
      <protection hidden="1"/>
    </xf>
    <xf numFmtId="167" fontId="22" fillId="0" borderId="4" xfId="2" applyNumberFormat="1" applyFont="1" applyFill="1" applyBorder="1" applyProtection="1">
      <protection hidden="1"/>
    </xf>
    <xf numFmtId="167" fontId="22" fillId="0" borderId="4" xfId="2" applyNumberFormat="1" applyFont="1" applyFill="1" applyBorder="1" applyAlignment="1" applyProtection="1">
      <alignment horizontal="right"/>
      <protection hidden="1"/>
    </xf>
    <xf numFmtId="167" fontId="22" fillId="0" borderId="2" xfId="2" applyNumberFormat="1" applyFont="1" applyFill="1" applyBorder="1" applyAlignment="1" applyProtection="1">
      <alignment horizontal="right"/>
      <protection hidden="1"/>
    </xf>
    <xf numFmtId="167" fontId="6" fillId="0" borderId="1" xfId="2" applyNumberFormat="1" applyFont="1" applyFill="1" applyBorder="1" applyAlignment="1" applyProtection="1">
      <alignment vertical="center"/>
      <protection hidden="1"/>
    </xf>
    <xf numFmtId="167" fontId="6" fillId="0" borderId="1" xfId="2" applyNumberFormat="1" applyFont="1" applyFill="1" applyBorder="1" applyProtection="1">
      <protection hidden="1"/>
    </xf>
    <xf numFmtId="0" fontId="6" fillId="0" borderId="3" xfId="2" applyFont="1" applyFill="1" applyBorder="1" applyAlignment="1" applyProtection="1">
      <alignment horizontal="center"/>
      <protection hidden="1"/>
    </xf>
    <xf numFmtId="0" fontId="6" fillId="0" borderId="0" xfId="2" applyFont="1" applyFill="1" applyBorder="1" applyAlignment="1" applyProtection="1">
      <alignment horizontal="left"/>
      <protection hidden="1"/>
    </xf>
    <xf numFmtId="0" fontId="20" fillId="0" borderId="0" xfId="2" applyFont="1" applyFill="1" applyBorder="1" applyProtection="1">
      <protection hidden="1"/>
    </xf>
    <xf numFmtId="0" fontId="20" fillId="0" borderId="5" xfId="2" applyFont="1" applyFill="1" applyBorder="1" applyProtection="1">
      <protection hidden="1"/>
    </xf>
    <xf numFmtId="167" fontId="18" fillId="0" borderId="1" xfId="2" applyNumberFormat="1" applyFont="1" applyFill="1" applyBorder="1" applyAlignment="1" applyProtection="1">
      <alignment horizontal="right"/>
      <protection hidden="1"/>
    </xf>
    <xf numFmtId="167" fontId="18" fillId="0" borderId="6" xfId="2" applyNumberFormat="1" applyFont="1" applyFill="1" applyBorder="1" applyProtection="1">
      <protection hidden="1"/>
    </xf>
    <xf numFmtId="0" fontId="7" fillId="0" borderId="0" xfId="2" applyFont="1" applyFill="1" applyBorder="1" applyAlignment="1" applyProtection="1">
      <alignment horizontal="center" vertical="center" wrapText="1"/>
      <protection hidden="1"/>
    </xf>
    <xf numFmtId="0" fontId="6" fillId="0" borderId="0" xfId="2" applyFont="1" applyFill="1" applyBorder="1" applyAlignment="1" applyProtection="1">
      <alignment horizontal="left" vertical="center"/>
      <protection hidden="1"/>
    </xf>
    <xf numFmtId="0" fontId="10" fillId="0" borderId="0" xfId="2" applyFont="1" applyFill="1" applyBorder="1" applyProtection="1">
      <protection hidden="1"/>
    </xf>
    <xf numFmtId="0" fontId="10" fillId="0" borderId="5" xfId="2" applyFont="1" applyFill="1" applyBorder="1" applyProtection="1">
      <protection hidden="1"/>
    </xf>
    <xf numFmtId="0" fontId="7" fillId="0" borderId="0" xfId="2" applyFont="1" applyFill="1" applyBorder="1" applyAlignment="1" applyProtection="1">
      <alignment vertical="center" wrapText="1"/>
      <protection hidden="1"/>
    </xf>
    <xf numFmtId="0" fontId="8" fillId="0" borderId="0" xfId="2" applyFont="1" applyFill="1" applyBorder="1" applyAlignment="1" applyProtection="1">
      <alignment horizontal="center" vertical="center" wrapText="1"/>
      <protection hidden="1"/>
    </xf>
    <xf numFmtId="0" fontId="6" fillId="0" borderId="7" xfId="2" applyFont="1" applyFill="1" applyBorder="1" applyAlignment="1" applyProtection="1">
      <alignment horizontal="center" vertical="center"/>
      <protection hidden="1"/>
    </xf>
    <xf numFmtId="0" fontId="10" fillId="0" borderId="8" xfId="2" applyFont="1" applyFill="1" applyBorder="1" applyAlignment="1" applyProtection="1">
      <alignment vertical="center"/>
      <protection hidden="1"/>
    </xf>
    <xf numFmtId="0" fontId="10" fillId="0" borderId="9" xfId="2" applyFont="1" applyFill="1" applyBorder="1" applyProtection="1">
      <protection hidden="1"/>
    </xf>
    <xf numFmtId="0" fontId="10" fillId="0" borderId="11" xfId="2" applyFont="1" applyFill="1" applyBorder="1" applyProtection="1">
      <protection hidden="1"/>
    </xf>
    <xf numFmtId="0" fontId="10" fillId="0" borderId="13" xfId="2" applyFont="1" applyFill="1" applyBorder="1" applyProtection="1">
      <protection hidden="1"/>
    </xf>
    <xf numFmtId="0" fontId="10" fillId="0" borderId="13" xfId="2" applyFont="1" applyFill="1" applyBorder="1" applyAlignment="1" applyProtection="1">
      <alignment horizontal="center"/>
      <protection hidden="1"/>
    </xf>
    <xf numFmtId="0" fontId="10" fillId="0" borderId="0" xfId="2" applyFont="1" applyFill="1" applyBorder="1" applyAlignment="1" applyProtection="1">
      <alignment horizontal="left"/>
      <protection hidden="1"/>
    </xf>
    <xf numFmtId="0" fontId="8" fillId="0" borderId="14" xfId="2" applyFont="1" applyFill="1" applyBorder="1" applyProtection="1">
      <protection hidden="1"/>
    </xf>
    <xf numFmtId="49" fontId="8" fillId="0" borderId="14" xfId="2" applyNumberFormat="1" applyFont="1" applyFill="1" applyBorder="1" applyAlignment="1" applyProtection="1">
      <alignment horizontal="left"/>
      <protection hidden="1"/>
    </xf>
    <xf numFmtId="0" fontId="18" fillId="0" borderId="14" xfId="2" applyFont="1" applyFill="1" applyBorder="1" applyAlignment="1" applyProtection="1">
      <protection hidden="1"/>
    </xf>
    <xf numFmtId="167" fontId="18" fillId="0" borderId="1" xfId="2" applyNumberFormat="1" applyFont="1" applyFill="1" applyBorder="1" applyAlignment="1" applyProtection="1">
      <alignment vertical="center"/>
      <protection hidden="1"/>
    </xf>
    <xf numFmtId="0" fontId="22" fillId="0" borderId="15" xfId="2" applyFont="1" applyFill="1" applyBorder="1" applyAlignment="1" applyProtection="1">
      <alignment vertical="center"/>
      <protection hidden="1"/>
    </xf>
    <xf numFmtId="0" fontId="7" fillId="0" borderId="16" xfId="2" applyFont="1" applyFill="1" applyBorder="1" applyAlignment="1" applyProtection="1">
      <alignment horizontal="right" vertical="center"/>
      <protection hidden="1"/>
    </xf>
    <xf numFmtId="0" fontId="18" fillId="0" borderId="0" xfId="2" applyFont="1" applyFill="1" applyBorder="1" applyAlignment="1" applyProtection="1">
      <alignment vertical="center"/>
      <protection hidden="1"/>
    </xf>
    <xf numFmtId="0" fontId="14" fillId="0" borderId="17" xfId="2" applyFont="1" applyFill="1" applyBorder="1" applyAlignment="1" applyProtection="1">
      <alignment horizontal="center" vertical="center"/>
      <protection hidden="1"/>
    </xf>
    <xf numFmtId="3" fontId="16" fillId="0" borderId="17" xfId="2" applyNumberFormat="1" applyFont="1" applyFill="1" applyBorder="1" applyAlignment="1" applyProtection="1">
      <alignment horizontal="center" vertical="center"/>
      <protection hidden="1"/>
    </xf>
    <xf numFmtId="0" fontId="23" fillId="0" borderId="18" xfId="0" applyFont="1" applyFill="1" applyBorder="1" applyProtection="1">
      <protection hidden="1"/>
    </xf>
    <xf numFmtId="0" fontId="23" fillId="0" borderId="19" xfId="0" applyFont="1" applyFill="1" applyBorder="1" applyProtection="1">
      <protection hidden="1"/>
    </xf>
    <xf numFmtId="0" fontId="23" fillId="0" borderId="20" xfId="0" applyFont="1" applyFill="1" applyBorder="1" applyProtection="1">
      <protection hidden="1"/>
    </xf>
    <xf numFmtId="0" fontId="23" fillId="0" borderId="0" xfId="0" applyFont="1" applyFill="1" applyProtection="1">
      <protection hidden="1"/>
    </xf>
    <xf numFmtId="0" fontId="23" fillId="0" borderId="21" xfId="0" applyFont="1" applyFill="1" applyBorder="1" applyProtection="1">
      <protection hidden="1"/>
    </xf>
    <xf numFmtId="0" fontId="23" fillId="0" borderId="22" xfId="0" applyFont="1" applyFill="1" applyBorder="1" applyProtection="1">
      <protection hidden="1"/>
    </xf>
    <xf numFmtId="0" fontId="23" fillId="0" borderId="0" xfId="0" applyFont="1" applyFill="1" applyBorder="1" applyProtection="1">
      <protection hidden="1"/>
    </xf>
    <xf numFmtId="0" fontId="23" fillId="0" borderId="23" xfId="0" applyFont="1" applyFill="1" applyBorder="1" applyProtection="1">
      <protection hidden="1"/>
    </xf>
    <xf numFmtId="0" fontId="23" fillId="0" borderId="14" xfId="0" applyFont="1" applyFill="1" applyBorder="1" applyProtection="1">
      <protection hidden="1"/>
    </xf>
    <xf numFmtId="0" fontId="23" fillId="0" borderId="24" xfId="0" applyFont="1" applyFill="1" applyBorder="1" applyProtection="1">
      <protection hidden="1"/>
    </xf>
    <xf numFmtId="0" fontId="1" fillId="0" borderId="18" xfId="0" applyFont="1" applyFill="1" applyBorder="1" applyProtection="1">
      <protection hidden="1"/>
    </xf>
    <xf numFmtId="0" fontId="1" fillId="0" borderId="19" xfId="0" applyFont="1" applyFill="1" applyBorder="1" applyProtection="1">
      <protection hidden="1"/>
    </xf>
    <xf numFmtId="0" fontId="1" fillId="0" borderId="20" xfId="0" applyFont="1" applyFill="1" applyBorder="1" applyProtection="1">
      <protection hidden="1"/>
    </xf>
    <xf numFmtId="0" fontId="1" fillId="0" borderId="0" xfId="0" applyFont="1" applyFill="1" applyProtection="1">
      <protection hidden="1"/>
    </xf>
    <xf numFmtId="0" fontId="1" fillId="0" borderId="21" xfId="0" applyFont="1" applyFill="1" applyBorder="1" applyProtection="1">
      <protection hidden="1"/>
    </xf>
    <xf numFmtId="0" fontId="27" fillId="0" borderId="22" xfId="0" applyFont="1" applyFill="1" applyBorder="1" applyProtection="1">
      <protection hidden="1"/>
    </xf>
    <xf numFmtId="0" fontId="27" fillId="0" borderId="0" xfId="0" applyFont="1" applyFill="1" applyProtection="1">
      <protection hidden="1"/>
    </xf>
    <xf numFmtId="0" fontId="27" fillId="0" borderId="21" xfId="0" applyFont="1" applyFill="1" applyBorder="1" applyProtection="1">
      <protection hidden="1"/>
    </xf>
    <xf numFmtId="0" fontId="29" fillId="0" borderId="22" xfId="0" applyFont="1" applyFill="1" applyBorder="1" applyProtection="1">
      <protection hidden="1"/>
    </xf>
    <xf numFmtId="0" fontId="29" fillId="0" borderId="0" xfId="0" applyFont="1" applyFill="1" applyProtection="1">
      <protection hidden="1"/>
    </xf>
    <xf numFmtId="0" fontId="29" fillId="0" borderId="21" xfId="0" applyFont="1" applyFill="1" applyBorder="1" applyProtection="1">
      <protection hidden="1"/>
    </xf>
    <xf numFmtId="167" fontId="18" fillId="0" borderId="25" xfId="2" applyNumberFormat="1" applyFont="1" applyFill="1" applyBorder="1" applyAlignment="1" applyProtection="1">
      <alignment horizontal="right" vertical="center" wrapText="1"/>
      <protection hidden="1"/>
    </xf>
    <xf numFmtId="0" fontId="21" fillId="0" borderId="22" xfId="0" applyFont="1" applyFill="1" applyBorder="1" applyProtection="1">
      <protection hidden="1"/>
    </xf>
    <xf numFmtId="0" fontId="21" fillId="0" borderId="0" xfId="0" applyFont="1" applyFill="1" applyProtection="1">
      <protection hidden="1"/>
    </xf>
    <xf numFmtId="0" fontId="21" fillId="0" borderId="21" xfId="0" applyFont="1" applyFill="1" applyBorder="1" applyProtection="1">
      <protection hidden="1"/>
    </xf>
    <xf numFmtId="0" fontId="18" fillId="0" borderId="26" xfId="2" applyFont="1" applyFill="1" applyBorder="1" applyAlignment="1" applyProtection="1">
      <alignment horizontal="right" vertical="center"/>
      <protection hidden="1"/>
    </xf>
    <xf numFmtId="0" fontId="14" fillId="0" borderId="27" xfId="2" applyFont="1" applyFill="1" applyBorder="1" applyAlignment="1" applyProtection="1">
      <alignment horizontal="center"/>
      <protection hidden="1"/>
    </xf>
    <xf numFmtId="0" fontId="14" fillId="0" borderId="16" xfId="2" applyFont="1" applyFill="1" applyBorder="1" applyAlignment="1" applyProtection="1">
      <alignment horizontal="center"/>
      <protection hidden="1"/>
    </xf>
    <xf numFmtId="0" fontId="13" fillId="0" borderId="17" xfId="2" applyFont="1" applyFill="1" applyBorder="1" applyAlignment="1" applyProtection="1">
      <alignment horizontal="center"/>
      <protection hidden="1"/>
    </xf>
    <xf numFmtId="0" fontId="17" fillId="0" borderId="28" xfId="2" applyFont="1" applyFill="1" applyBorder="1" applyAlignment="1" applyProtection="1">
      <alignment horizontal="right" vertical="center"/>
      <protection hidden="1"/>
    </xf>
    <xf numFmtId="0" fontId="30" fillId="0" borderId="0" xfId="2" applyFont="1" applyFill="1" applyBorder="1" applyAlignment="1" applyProtection="1">
      <alignment horizontal="left"/>
      <protection hidden="1"/>
    </xf>
    <xf numFmtId="0" fontId="14" fillId="0" borderId="16" xfId="2" applyFont="1" applyFill="1" applyBorder="1" applyAlignment="1" applyProtection="1">
      <alignment horizontal="center" vertical="center"/>
      <protection hidden="1"/>
    </xf>
    <xf numFmtId="0" fontId="13" fillId="0" borderId="17" xfId="2" applyFont="1" applyFill="1" applyBorder="1" applyAlignment="1" applyProtection="1">
      <alignment horizontal="center" vertical="center"/>
      <protection hidden="1"/>
    </xf>
    <xf numFmtId="0" fontId="30" fillId="0" borderId="0" xfId="2" applyFont="1" applyFill="1" applyBorder="1" applyAlignment="1" applyProtection="1">
      <alignment horizontal="center" vertical="center"/>
      <protection hidden="1"/>
    </xf>
    <xf numFmtId="0" fontId="17" fillId="0" borderId="29" xfId="2" applyFont="1" applyFill="1" applyBorder="1" applyAlignment="1" applyProtection="1">
      <alignment horizontal="right" vertical="center"/>
      <protection hidden="1"/>
    </xf>
    <xf numFmtId="0" fontId="30" fillId="0" borderId="16" xfId="2" applyFont="1" applyFill="1" applyBorder="1" applyAlignment="1" applyProtection="1">
      <alignment horizontal="center"/>
      <protection hidden="1"/>
    </xf>
    <xf numFmtId="0" fontId="30" fillId="0" borderId="17" xfId="2" applyFont="1" applyFill="1" applyBorder="1" applyAlignment="1" applyProtection="1">
      <alignment horizontal="center"/>
      <protection hidden="1"/>
    </xf>
    <xf numFmtId="0" fontId="31" fillId="0" borderId="22" xfId="0" applyFont="1" applyFill="1" applyBorder="1" applyProtection="1">
      <protection hidden="1"/>
    </xf>
    <xf numFmtId="0" fontId="31" fillId="0" borderId="0" xfId="0" applyFont="1" applyFill="1" applyProtection="1">
      <protection hidden="1"/>
    </xf>
    <xf numFmtId="0" fontId="31" fillId="0" borderId="21" xfId="0" applyFont="1" applyFill="1" applyBorder="1" applyProtection="1">
      <protection hidden="1"/>
    </xf>
    <xf numFmtId="167" fontId="30" fillId="0" borderId="30" xfId="2" applyNumberFormat="1" applyFont="1" applyFill="1" applyBorder="1" applyAlignment="1" applyProtection="1">
      <alignment horizontal="right" vertical="center"/>
      <protection hidden="1"/>
    </xf>
    <xf numFmtId="167" fontId="30" fillId="0" borderId="31" xfId="2" applyNumberFormat="1" applyFont="1" applyFill="1" applyBorder="1" applyAlignment="1" applyProtection="1">
      <alignment vertical="center"/>
      <protection hidden="1"/>
    </xf>
    <xf numFmtId="167" fontId="30" fillId="0" borderId="32" xfId="2" applyNumberFormat="1" applyFont="1" applyFill="1" applyBorder="1" applyAlignment="1" applyProtection="1">
      <alignment vertical="center"/>
      <protection hidden="1"/>
    </xf>
    <xf numFmtId="0" fontId="30" fillId="0" borderId="3" xfId="2" applyFont="1" applyFill="1" applyBorder="1" applyAlignment="1" applyProtection="1">
      <alignment horizontal="center"/>
      <protection hidden="1"/>
    </xf>
    <xf numFmtId="0" fontId="30" fillId="0" borderId="17" xfId="2" applyFont="1" applyFill="1" applyBorder="1" applyAlignment="1" applyProtection="1">
      <protection hidden="1"/>
    </xf>
    <xf numFmtId="168" fontId="30" fillId="0" borderId="33" xfId="2" applyNumberFormat="1" applyFont="1" applyFill="1" applyBorder="1" applyAlignment="1" applyProtection="1">
      <alignment horizontal="center"/>
      <protection hidden="1"/>
    </xf>
    <xf numFmtId="167" fontId="17" fillId="0" borderId="34" xfId="2" applyNumberFormat="1" applyFont="1" applyFill="1" applyBorder="1" applyAlignment="1" applyProtection="1">
      <alignment horizontal="center" vertical="center"/>
      <protection hidden="1"/>
    </xf>
    <xf numFmtId="168" fontId="30" fillId="0" borderId="35" xfId="2" applyNumberFormat="1" applyFont="1" applyFill="1" applyBorder="1" applyAlignment="1" applyProtection="1">
      <alignment horizontal="center"/>
      <protection hidden="1"/>
    </xf>
    <xf numFmtId="0" fontId="30" fillId="0" borderId="36" xfId="2" applyFont="1" applyFill="1" applyBorder="1" applyAlignment="1" applyProtection="1">
      <alignment vertical="center" wrapText="1"/>
      <protection hidden="1"/>
    </xf>
    <xf numFmtId="0" fontId="30" fillId="0" borderId="37" xfId="2" applyFont="1" applyFill="1" applyBorder="1" applyAlignment="1" applyProtection="1">
      <alignment horizontal="center" vertical="center"/>
      <protection hidden="1"/>
    </xf>
    <xf numFmtId="0" fontId="32" fillId="0" borderId="8" xfId="2" applyFont="1" applyFill="1" applyBorder="1" applyAlignment="1" applyProtection="1">
      <alignment vertical="center"/>
      <protection hidden="1"/>
    </xf>
    <xf numFmtId="0" fontId="33" fillId="0" borderId="0" xfId="2" applyFont="1" applyFill="1" applyBorder="1" applyAlignment="1" applyProtection="1">
      <alignment vertical="center"/>
      <protection hidden="1"/>
    </xf>
    <xf numFmtId="0" fontId="34" fillId="0" borderId="22" xfId="0" applyFont="1" applyFill="1" applyBorder="1" applyProtection="1">
      <protection hidden="1"/>
    </xf>
    <xf numFmtId="0" fontId="34" fillId="0" borderId="0" xfId="0" applyFont="1" applyFill="1" applyProtection="1">
      <protection hidden="1"/>
    </xf>
    <xf numFmtId="0" fontId="34" fillId="0" borderId="21" xfId="0" applyFont="1" applyFill="1" applyBorder="1" applyProtection="1">
      <protection hidden="1"/>
    </xf>
    <xf numFmtId="0" fontId="34" fillId="0" borderId="0" xfId="0" applyFont="1" applyFill="1" applyBorder="1" applyProtection="1">
      <protection hidden="1"/>
    </xf>
    <xf numFmtId="0" fontId="32" fillId="0" borderId="0" xfId="2" applyFont="1" applyFill="1" applyBorder="1" applyAlignment="1" applyProtection="1">
      <alignment wrapText="1"/>
      <protection hidden="1"/>
    </xf>
    <xf numFmtId="0" fontId="35" fillId="0" borderId="0" xfId="2" applyFont="1" applyFill="1" applyBorder="1" applyAlignment="1" applyProtection="1">
      <protection hidden="1"/>
    </xf>
    <xf numFmtId="0" fontId="36" fillId="0" borderId="0" xfId="0" applyFont="1" applyFill="1" applyBorder="1" applyProtection="1">
      <protection hidden="1"/>
    </xf>
    <xf numFmtId="0" fontId="36" fillId="0" borderId="22" xfId="0" applyFont="1" applyFill="1" applyBorder="1" applyProtection="1">
      <protection hidden="1"/>
    </xf>
    <xf numFmtId="0" fontId="36" fillId="0" borderId="0" xfId="0" applyFont="1" applyFill="1" applyProtection="1">
      <protection hidden="1"/>
    </xf>
    <xf numFmtId="0" fontId="36" fillId="0" borderId="23" xfId="0" applyFont="1" applyFill="1" applyBorder="1" applyProtection="1">
      <protection hidden="1"/>
    </xf>
    <xf numFmtId="0" fontId="36" fillId="0" borderId="14" xfId="0" applyFont="1" applyFill="1" applyBorder="1" applyProtection="1">
      <protection hidden="1"/>
    </xf>
    <xf numFmtId="0" fontId="36" fillId="0" borderId="24" xfId="0" applyFont="1" applyFill="1" applyBorder="1" applyProtection="1">
      <protection hidden="1"/>
    </xf>
    <xf numFmtId="0" fontId="37" fillId="0" borderId="0" xfId="0" applyFont="1" applyFill="1" applyProtection="1">
      <protection hidden="1"/>
    </xf>
    <xf numFmtId="0" fontId="40" fillId="0" borderId="38" xfId="0" applyNumberFormat="1" applyFont="1" applyFill="1" applyBorder="1" applyAlignment="1" applyProtection="1">
      <alignment horizontal="center" vertical="center" wrapText="1"/>
      <protection hidden="1"/>
    </xf>
    <xf numFmtId="0" fontId="40" fillId="0" borderId="39" xfId="0" applyNumberFormat="1" applyFont="1" applyFill="1" applyBorder="1" applyAlignment="1" applyProtection="1">
      <alignment horizontal="center" vertical="center" wrapText="1"/>
      <protection hidden="1"/>
    </xf>
    <xf numFmtId="168" fontId="41" fillId="0" borderId="40" xfId="0" applyNumberFormat="1" applyFont="1" applyFill="1" applyBorder="1" applyAlignment="1" applyProtection="1">
      <alignment horizontal="center" vertical="center" wrapText="1"/>
      <protection hidden="1"/>
    </xf>
    <xf numFmtId="0" fontId="42" fillId="0" borderId="41" xfId="0" applyNumberFormat="1" applyFont="1" applyFill="1" applyBorder="1" applyAlignment="1" applyProtection="1">
      <alignment horizontal="center" vertical="center" wrapText="1"/>
      <protection hidden="1"/>
    </xf>
    <xf numFmtId="0" fontId="42" fillId="0" borderId="42" xfId="0" applyNumberFormat="1" applyFont="1" applyFill="1" applyBorder="1" applyAlignment="1" applyProtection="1">
      <alignment horizontal="center" vertical="center" wrapText="1"/>
      <protection hidden="1"/>
    </xf>
    <xf numFmtId="0" fontId="41" fillId="0" borderId="40" xfId="0" applyNumberFormat="1" applyFont="1" applyFill="1" applyBorder="1" applyAlignment="1" applyProtection="1">
      <alignment horizontal="center" vertical="center" wrapText="1"/>
      <protection hidden="1"/>
    </xf>
    <xf numFmtId="0" fontId="41" fillId="0" borderId="41" xfId="0" applyNumberFormat="1" applyFont="1" applyFill="1" applyBorder="1" applyAlignment="1" applyProtection="1">
      <alignment horizontal="center" vertical="center" wrapText="1"/>
      <protection hidden="1"/>
    </xf>
    <xf numFmtId="0" fontId="41" fillId="0" borderId="43" xfId="0" applyNumberFormat="1" applyFont="1" applyFill="1" applyBorder="1" applyAlignment="1" applyProtection="1">
      <alignment horizontal="center" vertical="center" wrapText="1"/>
      <protection hidden="1"/>
    </xf>
    <xf numFmtId="0" fontId="42" fillId="0" borderId="40" xfId="0" applyNumberFormat="1" applyFont="1" applyFill="1" applyBorder="1" applyAlignment="1" applyProtection="1">
      <alignment horizontal="center" vertical="center" wrapText="1"/>
      <protection hidden="1"/>
    </xf>
    <xf numFmtId="0" fontId="41" fillId="0" borderId="42" xfId="0" applyNumberFormat="1" applyFont="1" applyFill="1" applyBorder="1" applyAlignment="1" applyProtection="1">
      <alignment horizontal="center" vertical="center" wrapText="1"/>
      <protection hidden="1"/>
    </xf>
    <xf numFmtId="168" fontId="41" fillId="0" borderId="44" xfId="0" applyNumberFormat="1" applyFont="1" applyFill="1" applyBorder="1" applyAlignment="1" applyProtection="1">
      <alignment horizontal="center" vertical="center" wrapText="1"/>
      <protection hidden="1"/>
    </xf>
    <xf numFmtId="0" fontId="42" fillId="0" borderId="45" xfId="0" applyNumberFormat="1" applyFont="1" applyFill="1" applyBorder="1" applyAlignment="1" applyProtection="1">
      <alignment horizontal="center" vertical="center" wrapText="1"/>
      <protection hidden="1"/>
    </xf>
    <xf numFmtId="0" fontId="42" fillId="0" borderId="46" xfId="0" applyNumberFormat="1" applyFont="1" applyFill="1" applyBorder="1" applyAlignment="1" applyProtection="1">
      <alignment horizontal="center" vertical="center" wrapText="1"/>
      <protection hidden="1"/>
    </xf>
    <xf numFmtId="0" fontId="42" fillId="0" borderId="44" xfId="0" applyNumberFormat="1" applyFont="1" applyFill="1" applyBorder="1" applyAlignment="1" applyProtection="1">
      <alignment horizontal="center" vertical="center" wrapText="1"/>
      <protection hidden="1"/>
    </xf>
    <xf numFmtId="0" fontId="41" fillId="0" borderId="45" xfId="0" applyNumberFormat="1" applyFont="1" applyFill="1" applyBorder="1" applyAlignment="1" applyProtection="1">
      <alignment horizontal="center" vertical="center" wrapText="1"/>
      <protection hidden="1"/>
    </xf>
    <xf numFmtId="0" fontId="41" fillId="0" borderId="46" xfId="0" applyNumberFormat="1" applyFont="1" applyFill="1" applyBorder="1" applyAlignment="1" applyProtection="1">
      <alignment horizontal="center" vertical="center" wrapText="1"/>
      <protection hidden="1"/>
    </xf>
    <xf numFmtId="0" fontId="41" fillId="0" borderId="47" xfId="0" applyNumberFormat="1" applyFont="1" applyFill="1" applyBorder="1" applyAlignment="1" applyProtection="1">
      <alignment horizontal="center" vertical="center" wrapText="1"/>
      <protection hidden="1"/>
    </xf>
    <xf numFmtId="0" fontId="42" fillId="0" borderId="48" xfId="0" applyNumberFormat="1" applyFont="1" applyFill="1" applyBorder="1" applyAlignment="1" applyProtection="1">
      <alignment horizontal="center" vertical="center" wrapText="1"/>
      <protection hidden="1"/>
    </xf>
    <xf numFmtId="0" fontId="41" fillId="0" borderId="48" xfId="0" applyNumberFormat="1" applyFont="1" applyFill="1" applyBorder="1" applyAlignment="1" applyProtection="1">
      <alignment horizontal="center" vertical="center" wrapText="1"/>
      <protection hidden="1"/>
    </xf>
    <xf numFmtId="0" fontId="42" fillId="0" borderId="49" xfId="0" applyNumberFormat="1" applyFont="1" applyFill="1" applyBorder="1" applyAlignment="1" applyProtection="1">
      <alignment horizontal="center" vertical="center" wrapText="1"/>
      <protection hidden="1"/>
    </xf>
    <xf numFmtId="0" fontId="42" fillId="0" borderId="50" xfId="0" applyNumberFormat="1" applyFont="1" applyFill="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0" xfId="0" applyFill="1" applyAlignment="1" applyProtection="1">
      <alignment horizontal="left" vertical="center"/>
      <protection hidden="1"/>
    </xf>
    <xf numFmtId="0" fontId="0" fillId="0" borderId="51" xfId="0"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38" xfId="0" applyFill="1" applyBorder="1" applyAlignment="1" applyProtection="1">
      <alignment horizontal="center" vertical="center"/>
      <protection hidden="1"/>
    </xf>
    <xf numFmtId="167" fontId="17" fillId="0" borderId="2" xfId="2" applyNumberFormat="1" applyFont="1" applyFill="1" applyBorder="1" applyAlignment="1" applyProtection="1">
      <alignment horizontal="center" vertical="center"/>
      <protection hidden="1"/>
    </xf>
    <xf numFmtId="167" fontId="17" fillId="0" borderId="52" xfId="2" applyNumberFormat="1" applyFont="1" applyFill="1" applyBorder="1" applyAlignment="1" applyProtection="1">
      <alignment horizontal="right" vertical="center"/>
      <protection hidden="1"/>
    </xf>
    <xf numFmtId="167" fontId="17" fillId="0" borderId="4" xfId="2" applyNumberFormat="1" applyFont="1" applyFill="1" applyBorder="1" applyAlignment="1" applyProtection="1">
      <alignment horizontal="center" vertical="center"/>
      <protection hidden="1"/>
    </xf>
    <xf numFmtId="167" fontId="17" fillId="0" borderId="53" xfId="2" applyNumberFormat="1" applyFont="1" applyFill="1" applyBorder="1" applyAlignment="1" applyProtection="1">
      <alignment horizontal="right" vertical="center"/>
      <protection hidden="1"/>
    </xf>
    <xf numFmtId="167" fontId="17" fillId="0" borderId="4" xfId="2" applyNumberFormat="1" applyFont="1" applyFill="1" applyBorder="1" applyAlignment="1" applyProtection="1">
      <alignment horizontal="right" vertical="center"/>
      <protection hidden="1"/>
    </xf>
    <xf numFmtId="167" fontId="17" fillId="0" borderId="53" xfId="2" applyNumberFormat="1" applyFont="1" applyFill="1" applyBorder="1" applyAlignment="1" applyProtection="1">
      <alignment horizontal="center" vertical="center"/>
      <protection hidden="1"/>
    </xf>
    <xf numFmtId="3" fontId="17" fillId="0" borderId="53" xfId="2" applyNumberFormat="1" applyFont="1" applyFill="1" applyBorder="1" applyAlignment="1" applyProtection="1">
      <alignment horizontal="right" vertical="center"/>
      <protection hidden="1"/>
    </xf>
    <xf numFmtId="0" fontId="30" fillId="0" borderId="28" xfId="2" applyFont="1" applyFill="1" applyBorder="1" applyAlignment="1" applyProtection="1">
      <alignment horizontal="right" vertical="center"/>
      <protection hidden="1"/>
    </xf>
    <xf numFmtId="167" fontId="30" fillId="0" borderId="53" xfId="2" applyNumberFormat="1" applyFont="1" applyFill="1" applyBorder="1" applyAlignment="1" applyProtection="1">
      <alignment horizontal="right" vertical="center"/>
      <protection hidden="1"/>
    </xf>
    <xf numFmtId="167" fontId="30" fillId="0" borderId="4" xfId="2" applyNumberFormat="1" applyFont="1" applyFill="1" applyBorder="1" applyAlignment="1" applyProtection="1">
      <alignment horizontal="center" vertical="center"/>
      <protection hidden="1"/>
    </xf>
    <xf numFmtId="167" fontId="30" fillId="0" borderId="30" xfId="2" applyNumberFormat="1" applyFont="1" applyFill="1" applyBorder="1" applyAlignment="1" applyProtection="1">
      <alignment vertical="center"/>
      <protection hidden="1"/>
    </xf>
    <xf numFmtId="168" fontId="30" fillId="0" borderId="0" xfId="2" applyNumberFormat="1" applyFont="1" applyFill="1" applyBorder="1" applyAlignment="1" applyProtection="1">
      <alignment horizontal="center"/>
      <protection hidden="1"/>
    </xf>
    <xf numFmtId="167" fontId="17" fillId="0" borderId="0" xfId="2" applyNumberFormat="1" applyFont="1" applyFill="1" applyBorder="1" applyAlignment="1" applyProtection="1">
      <alignment horizontal="center" vertical="center"/>
      <protection hidden="1"/>
    </xf>
    <xf numFmtId="0" fontId="30" fillId="0" borderId="0" xfId="2" applyFont="1" applyFill="1" applyBorder="1" applyAlignment="1" applyProtection="1">
      <alignment horizontal="right" vertical="center"/>
      <protection hidden="1"/>
    </xf>
    <xf numFmtId="171" fontId="30" fillId="0" borderId="54" xfId="2" applyNumberFormat="1" applyFont="1" applyFill="1" applyBorder="1" applyAlignment="1" applyProtection="1">
      <alignment horizontal="right" vertical="center"/>
      <protection hidden="1"/>
    </xf>
    <xf numFmtId="171" fontId="30" fillId="0" borderId="1" xfId="2" applyNumberFormat="1" applyFont="1" applyFill="1" applyBorder="1" applyAlignment="1" applyProtection="1">
      <alignment horizontal="right" vertical="center"/>
      <protection hidden="1"/>
    </xf>
    <xf numFmtId="0" fontId="30" fillId="0" borderId="36" xfId="2" applyFont="1" applyFill="1" applyBorder="1" applyAlignment="1" applyProtection="1">
      <alignment horizontal="right" vertical="center"/>
      <protection hidden="1"/>
    </xf>
    <xf numFmtId="167" fontId="21" fillId="0" borderId="0" xfId="0" applyNumberFormat="1" applyFont="1" applyFill="1" applyProtection="1">
      <protection hidden="1"/>
    </xf>
    <xf numFmtId="167" fontId="17" fillId="0" borderId="6" xfId="2" applyNumberFormat="1" applyFont="1" applyFill="1" applyBorder="1" applyAlignment="1" applyProtection="1">
      <alignment horizontal="right" vertical="center"/>
      <protection hidden="1"/>
    </xf>
    <xf numFmtId="0" fontId="17" fillId="0" borderId="15" xfId="2" applyNumberFormat="1" applyFont="1" applyFill="1" applyBorder="1" applyAlignment="1" applyProtection="1">
      <alignment vertical="center"/>
      <protection hidden="1"/>
    </xf>
    <xf numFmtId="0" fontId="17" fillId="0" borderId="4" xfId="2" applyNumberFormat="1" applyFont="1" applyFill="1" applyBorder="1" applyAlignment="1" applyProtection="1">
      <alignment vertical="center"/>
      <protection hidden="1"/>
    </xf>
    <xf numFmtId="0" fontId="41" fillId="0" borderId="55" xfId="0" applyNumberFormat="1" applyFont="1" applyFill="1" applyBorder="1" applyAlignment="1" applyProtection="1">
      <alignment horizontal="center" vertical="center" wrapText="1"/>
      <protection hidden="1"/>
    </xf>
    <xf numFmtId="3" fontId="22" fillId="0" borderId="56" xfId="2" applyNumberFormat="1" applyFont="1" applyFill="1" applyBorder="1" applyAlignment="1" applyProtection="1">
      <alignment vertical="center"/>
      <protection hidden="1"/>
    </xf>
    <xf numFmtId="167" fontId="18" fillId="0" borderId="6" xfId="2" applyNumberFormat="1" applyFont="1" applyFill="1" applyBorder="1" applyAlignment="1" applyProtection="1">
      <alignment vertical="center"/>
      <protection hidden="1"/>
    </xf>
    <xf numFmtId="167" fontId="18" fillId="0" borderId="57" xfId="2" applyNumberFormat="1" applyFont="1" applyFill="1" applyBorder="1" applyAlignment="1" applyProtection="1">
      <alignment vertical="center"/>
      <protection hidden="1"/>
    </xf>
    <xf numFmtId="0" fontId="18" fillId="0" borderId="0" xfId="2" applyFont="1" applyFill="1" applyBorder="1" applyAlignment="1" applyProtection="1">
      <alignment vertical="center" wrapText="1"/>
      <protection hidden="1"/>
    </xf>
    <xf numFmtId="167" fontId="18" fillId="0" borderId="58" xfId="2" applyNumberFormat="1" applyFont="1" applyFill="1" applyBorder="1" applyProtection="1">
      <protection hidden="1"/>
    </xf>
    <xf numFmtId="0" fontId="49" fillId="0" borderId="18" xfId="0" applyFont="1" applyFill="1" applyBorder="1" applyAlignment="1" applyProtection="1">
      <alignment vertical="center" wrapText="1"/>
      <protection hidden="1"/>
    </xf>
    <xf numFmtId="0" fontId="49" fillId="0" borderId="19" xfId="0" applyFont="1" applyFill="1" applyBorder="1" applyAlignment="1" applyProtection="1">
      <alignment vertical="center" wrapText="1"/>
      <protection hidden="1"/>
    </xf>
    <xf numFmtId="0" fontId="49" fillId="0" borderId="20" xfId="0" applyFont="1" applyFill="1" applyBorder="1" applyAlignment="1" applyProtection="1">
      <alignment vertical="center" wrapText="1"/>
      <protection hidden="1"/>
    </xf>
    <xf numFmtId="0" fontId="49" fillId="0" borderId="0" xfId="0" applyFont="1" applyFill="1" applyAlignment="1" applyProtection="1">
      <alignment vertical="center" wrapText="1"/>
      <protection hidden="1"/>
    </xf>
    <xf numFmtId="0" fontId="49" fillId="0" borderId="21" xfId="0" applyFont="1" applyFill="1" applyBorder="1" applyAlignment="1" applyProtection="1">
      <alignment vertical="center" wrapText="1"/>
      <protection hidden="1"/>
    </xf>
    <xf numFmtId="0" fontId="49" fillId="0" borderId="22" xfId="0" applyFont="1" applyFill="1" applyBorder="1" applyAlignment="1" applyProtection="1">
      <alignment vertical="center" wrapText="1"/>
      <protection hidden="1"/>
    </xf>
    <xf numFmtId="0" fontId="12" fillId="0" borderId="44" xfId="0" applyFont="1" applyFill="1" applyBorder="1" applyAlignment="1" applyProtection="1">
      <alignment horizontal="justify" vertical="center" wrapText="1"/>
      <protection hidden="1"/>
    </xf>
    <xf numFmtId="0" fontId="12" fillId="0" borderId="45" xfId="0" applyFont="1" applyFill="1" applyBorder="1" applyAlignment="1" applyProtection="1">
      <alignment horizontal="center" vertical="center" wrapText="1"/>
      <protection hidden="1"/>
    </xf>
    <xf numFmtId="0" fontId="12" fillId="0" borderId="46" xfId="0" applyFont="1" applyFill="1" applyBorder="1" applyAlignment="1" applyProtection="1">
      <alignment horizontal="center" vertical="center" wrapText="1"/>
      <protection hidden="1"/>
    </xf>
    <xf numFmtId="0" fontId="12" fillId="0" borderId="44" xfId="0" quotePrefix="1" applyFont="1" applyFill="1" applyBorder="1" applyAlignment="1" applyProtection="1">
      <alignment horizontal="center" vertical="center" wrapText="1"/>
      <protection hidden="1"/>
    </xf>
    <xf numFmtId="0" fontId="12" fillId="0" borderId="45" xfId="0" quotePrefix="1" applyFont="1" applyFill="1" applyBorder="1" applyAlignment="1" applyProtection="1">
      <alignment horizontal="center" vertical="center" wrapText="1"/>
      <protection hidden="1"/>
    </xf>
    <xf numFmtId="0" fontId="12" fillId="0" borderId="46" xfId="0" quotePrefix="1" applyFont="1" applyFill="1" applyBorder="1" applyAlignment="1" applyProtection="1">
      <alignment horizontal="center" vertical="center" wrapText="1"/>
      <protection hidden="1"/>
    </xf>
    <xf numFmtId="0" fontId="12" fillId="0" borderId="47" xfId="0" applyFont="1" applyFill="1" applyBorder="1" applyAlignment="1" applyProtection="1">
      <alignment horizontal="center" vertical="center" wrapText="1"/>
      <protection hidden="1"/>
    </xf>
    <xf numFmtId="0" fontId="12" fillId="0" borderId="48" xfId="0" applyFont="1" applyFill="1" applyBorder="1" applyAlignment="1" applyProtection="1">
      <alignment vertical="center" wrapText="1"/>
      <protection hidden="1"/>
    </xf>
    <xf numFmtId="0" fontId="12" fillId="0" borderId="59" xfId="0" applyFont="1" applyFill="1" applyBorder="1" applyAlignment="1" applyProtection="1">
      <alignment horizontal="justify" vertical="center" wrapText="1"/>
      <protection hidden="1"/>
    </xf>
    <xf numFmtId="0" fontId="12" fillId="0" borderId="60" xfId="0" applyFont="1" applyFill="1" applyBorder="1" applyAlignment="1" applyProtection="1">
      <alignment horizontal="center" vertical="center" wrapText="1"/>
      <protection hidden="1"/>
    </xf>
    <xf numFmtId="0" fontId="12" fillId="0" borderId="61" xfId="0" applyFont="1" applyFill="1" applyBorder="1" applyAlignment="1" applyProtection="1">
      <alignment horizontal="justify" vertical="center" wrapText="1"/>
      <protection hidden="1"/>
    </xf>
    <xf numFmtId="170" fontId="12" fillId="0" borderId="55" xfId="1" applyNumberFormat="1" applyFont="1" applyFill="1" applyBorder="1" applyAlignment="1" applyProtection="1">
      <alignment vertical="center" wrapText="1"/>
      <protection hidden="1"/>
    </xf>
    <xf numFmtId="0" fontId="12" fillId="0" borderId="61" xfId="0" applyFont="1" applyFill="1" applyBorder="1" applyAlignment="1" applyProtection="1">
      <alignment horizontal="center" vertical="center" wrapText="1"/>
      <protection hidden="1"/>
    </xf>
    <xf numFmtId="0" fontId="12" fillId="0" borderId="40" xfId="0" applyFont="1" applyFill="1" applyBorder="1" applyAlignment="1" applyProtection="1">
      <alignment horizontal="center" vertical="center" wrapText="1"/>
      <protection hidden="1"/>
    </xf>
    <xf numFmtId="0" fontId="12" fillId="0" borderId="41" xfId="0" applyFont="1" applyFill="1" applyBorder="1" applyAlignment="1" applyProtection="1">
      <alignment vertical="center" wrapText="1"/>
      <protection hidden="1"/>
    </xf>
    <xf numFmtId="0" fontId="12" fillId="0" borderId="42" xfId="0" applyFont="1" applyFill="1" applyBorder="1" applyAlignment="1" applyProtection="1">
      <alignment horizontal="justify" vertical="center" wrapText="1"/>
      <protection hidden="1"/>
    </xf>
    <xf numFmtId="0" fontId="12" fillId="0" borderId="44" xfId="0" applyFont="1" applyFill="1" applyBorder="1" applyAlignment="1" applyProtection="1">
      <alignment horizontal="center" vertical="center" wrapText="1"/>
      <protection hidden="1"/>
    </xf>
    <xf numFmtId="0" fontId="12" fillId="0" borderId="62" xfId="0" applyFont="1" applyFill="1" applyBorder="1" applyAlignment="1" applyProtection="1">
      <alignment horizontal="right" vertical="center" wrapText="1"/>
      <protection hidden="1"/>
    </xf>
    <xf numFmtId="164" fontId="12" fillId="0" borderId="63" xfId="1" applyNumberFormat="1" applyFont="1" applyFill="1" applyBorder="1" applyAlignment="1" applyProtection="1">
      <alignment horizontal="left" vertical="center" wrapText="1"/>
      <protection hidden="1"/>
    </xf>
    <xf numFmtId="0" fontId="12" fillId="0" borderId="64" xfId="0" applyFont="1" applyFill="1" applyBorder="1" applyAlignment="1" applyProtection="1">
      <alignment horizontal="center" vertical="center" wrapText="1"/>
      <protection hidden="1"/>
    </xf>
    <xf numFmtId="0" fontId="12" fillId="0" borderId="55" xfId="0" applyFont="1" applyFill="1" applyBorder="1" applyAlignment="1" applyProtection="1">
      <alignment horizontal="center" vertical="center" wrapText="1"/>
      <protection hidden="1"/>
    </xf>
    <xf numFmtId="0" fontId="12" fillId="0" borderId="65" xfId="0" applyFont="1" applyFill="1" applyBorder="1" applyAlignment="1" applyProtection="1">
      <alignment horizontal="center" vertical="center" wrapText="1"/>
      <protection hidden="1"/>
    </xf>
    <xf numFmtId="0" fontId="49" fillId="0" borderId="23" xfId="0" applyFont="1" applyFill="1" applyBorder="1" applyAlignment="1" applyProtection="1">
      <alignment vertical="center" wrapText="1"/>
      <protection hidden="1"/>
    </xf>
    <xf numFmtId="0" fontId="49" fillId="0" borderId="14" xfId="0" applyFont="1" applyFill="1" applyBorder="1" applyAlignment="1" applyProtection="1">
      <alignment vertical="center" wrapText="1"/>
      <protection hidden="1"/>
    </xf>
    <xf numFmtId="0" fontId="49" fillId="0" borderId="24" xfId="0" applyFont="1" applyFill="1" applyBorder="1" applyAlignment="1" applyProtection="1">
      <alignment vertical="center" wrapText="1"/>
      <protection hidden="1"/>
    </xf>
    <xf numFmtId="170" fontId="12" fillId="0" borderId="45" xfId="1" applyNumberFormat="1" applyFont="1" applyFill="1" applyBorder="1" applyAlignment="1" applyProtection="1">
      <alignment horizontal="center" vertical="center" wrapText="1"/>
      <protection hidden="1"/>
    </xf>
    <xf numFmtId="170" fontId="12" fillId="0" borderId="48" xfId="1" applyNumberFormat="1" applyFont="1" applyFill="1" applyBorder="1" applyAlignment="1" applyProtection="1">
      <alignment horizontal="center" vertical="center" wrapText="1"/>
      <protection hidden="1"/>
    </xf>
    <xf numFmtId="0" fontId="12" fillId="0" borderId="59" xfId="0" applyFont="1" applyFill="1" applyBorder="1" applyAlignment="1" applyProtection="1">
      <alignment horizontal="center" vertical="center" wrapText="1"/>
      <protection hidden="1"/>
    </xf>
    <xf numFmtId="170" fontId="12" fillId="0" borderId="55" xfId="1" applyNumberFormat="1" applyFont="1" applyFill="1" applyBorder="1" applyAlignment="1" applyProtection="1">
      <alignment horizontal="center" vertical="center" wrapText="1"/>
      <protection hidden="1"/>
    </xf>
    <xf numFmtId="170" fontId="12" fillId="0" borderId="41" xfId="1" applyNumberFormat="1" applyFont="1" applyFill="1" applyBorder="1" applyAlignment="1" applyProtection="1">
      <alignment horizontal="center" vertical="center" wrapText="1"/>
      <protection hidden="1"/>
    </xf>
    <xf numFmtId="0" fontId="6" fillId="0" borderId="17" xfId="2" applyFont="1" applyFill="1" applyBorder="1" applyAlignment="1" applyProtection="1">
      <alignment horizontal="left" vertical="center"/>
      <protection hidden="1"/>
    </xf>
    <xf numFmtId="0" fontId="0" fillId="0" borderId="0" xfId="0" applyFill="1" applyAlignment="1" applyProtection="1">
      <alignment vertical="center" wrapText="1"/>
      <protection hidden="1"/>
    </xf>
    <xf numFmtId="0" fontId="12" fillId="0" borderId="67" xfId="0" applyFont="1" applyFill="1" applyBorder="1" applyAlignment="1" applyProtection="1">
      <alignment vertical="center" wrapText="1"/>
      <protection hidden="1"/>
    </xf>
    <xf numFmtId="169" fontId="12" fillId="0" borderId="63" xfId="0" applyNumberFormat="1" applyFont="1" applyFill="1" applyBorder="1" applyAlignment="1" applyProtection="1">
      <alignment horizontal="left" vertical="center" wrapText="1"/>
      <protection hidden="1"/>
    </xf>
    <xf numFmtId="0" fontId="12" fillId="0" borderId="68" xfId="0" applyFont="1" applyFill="1" applyBorder="1" applyAlignment="1" applyProtection="1">
      <alignment horizontal="left" vertical="center" wrapText="1"/>
      <protection hidden="1"/>
    </xf>
    <xf numFmtId="0" fontId="0" fillId="0" borderId="0" xfId="0" applyFill="1" applyBorder="1" applyAlignment="1" applyProtection="1">
      <alignment vertical="center"/>
      <protection hidden="1"/>
    </xf>
    <xf numFmtId="0" fontId="55" fillId="0" borderId="69" xfId="2" applyFont="1" applyFill="1" applyBorder="1" applyAlignment="1" applyProtection="1">
      <alignment horizontal="center" vertical="center" wrapText="1"/>
      <protection hidden="1"/>
    </xf>
    <xf numFmtId="0" fontId="6" fillId="0" borderId="16" xfId="2" applyFont="1" applyFill="1" applyBorder="1" applyAlignment="1" applyProtection="1">
      <alignment horizontal="center" vertical="center"/>
      <protection hidden="1"/>
    </xf>
    <xf numFmtId="0" fontId="22" fillId="0" borderId="72" xfId="2" applyFont="1" applyFill="1" applyBorder="1" applyAlignment="1" applyProtection="1">
      <alignment vertical="center"/>
      <protection hidden="1"/>
    </xf>
    <xf numFmtId="167" fontId="22" fillId="0" borderId="73" xfId="2" applyNumberFormat="1" applyFont="1" applyFill="1" applyBorder="1" applyAlignment="1" applyProtection="1">
      <alignment vertical="center"/>
      <protection hidden="1"/>
    </xf>
    <xf numFmtId="3" fontId="22" fillId="0" borderId="74" xfId="2" applyNumberFormat="1" applyFont="1" applyFill="1" applyBorder="1" applyAlignment="1" applyProtection="1">
      <alignment vertical="center"/>
      <protection hidden="1"/>
    </xf>
    <xf numFmtId="3" fontId="22" fillId="0" borderId="73" xfId="2" applyNumberFormat="1" applyFont="1" applyFill="1" applyBorder="1" applyAlignment="1" applyProtection="1">
      <alignment vertical="center"/>
      <protection hidden="1"/>
    </xf>
    <xf numFmtId="3" fontId="18" fillId="0" borderId="74" xfId="2" applyNumberFormat="1" applyFont="1" applyFill="1" applyBorder="1" applyAlignment="1" applyProtection="1">
      <alignment vertical="center"/>
      <protection hidden="1"/>
    </xf>
    <xf numFmtId="167" fontId="18" fillId="0" borderId="75" xfId="2" applyNumberFormat="1" applyFont="1" applyFill="1" applyBorder="1" applyAlignment="1" applyProtection="1">
      <alignment vertical="center"/>
      <protection hidden="1"/>
    </xf>
    <xf numFmtId="167" fontId="22" fillId="0" borderId="76" xfId="2" applyNumberFormat="1" applyFont="1" applyFill="1" applyBorder="1" applyAlignment="1" applyProtection="1">
      <alignment vertical="center"/>
      <protection hidden="1"/>
    </xf>
    <xf numFmtId="3" fontId="22" fillId="0" borderId="76" xfId="2" applyNumberFormat="1" applyFont="1" applyFill="1" applyBorder="1" applyAlignment="1" applyProtection="1">
      <alignment vertical="center"/>
      <protection hidden="1"/>
    </xf>
    <xf numFmtId="3" fontId="18" fillId="0" borderId="56" xfId="2" applyNumberFormat="1" applyFont="1" applyFill="1" applyBorder="1" applyAlignment="1" applyProtection="1">
      <alignment vertical="center"/>
      <protection hidden="1"/>
    </xf>
    <xf numFmtId="3" fontId="18" fillId="0" borderId="15" xfId="2" applyNumberFormat="1" applyFont="1" applyFill="1" applyBorder="1" applyAlignment="1" applyProtection="1">
      <alignment vertical="center"/>
      <protection hidden="1"/>
    </xf>
    <xf numFmtId="167" fontId="22" fillId="0" borderId="56" xfId="2" applyNumberFormat="1" applyFont="1" applyFill="1" applyBorder="1" applyAlignment="1" applyProtection="1">
      <alignment vertical="center"/>
      <protection hidden="1"/>
    </xf>
    <xf numFmtId="3" fontId="22" fillId="0" borderId="15" xfId="2" applyNumberFormat="1" applyFont="1" applyFill="1" applyBorder="1" applyAlignment="1" applyProtection="1">
      <alignment vertical="center"/>
      <protection hidden="1"/>
    </xf>
    <xf numFmtId="0" fontId="22" fillId="0" borderId="77" xfId="2" applyFont="1" applyFill="1" applyBorder="1" applyAlignment="1" applyProtection="1">
      <alignment vertical="center"/>
      <protection hidden="1"/>
    </xf>
    <xf numFmtId="0" fontId="22" fillId="0" borderId="56" xfId="2" applyFont="1" applyFill="1" applyBorder="1" applyAlignment="1" applyProtection="1">
      <alignment vertical="center"/>
      <protection hidden="1"/>
    </xf>
    <xf numFmtId="0" fontId="13" fillId="0" borderId="17" xfId="2" applyFont="1" applyFill="1" applyBorder="1" applyAlignment="1" applyProtection="1">
      <alignment horizontal="center" vertical="center" wrapText="1"/>
      <protection hidden="1"/>
    </xf>
    <xf numFmtId="3" fontId="22" fillId="0" borderId="56" xfId="2" applyNumberFormat="1" applyFont="1" applyFill="1" applyBorder="1" applyAlignment="1" applyProtection="1">
      <alignment horizontal="right" vertical="center"/>
      <protection hidden="1"/>
    </xf>
    <xf numFmtId="3" fontId="22" fillId="0" borderId="76" xfId="2" applyNumberFormat="1" applyFont="1" applyFill="1" applyBorder="1" applyAlignment="1" applyProtection="1">
      <alignment horizontal="right" vertical="center"/>
      <protection hidden="1"/>
    </xf>
    <xf numFmtId="3" fontId="22" fillId="0" borderId="78" xfId="2" applyNumberFormat="1" applyFont="1" applyFill="1" applyBorder="1" applyAlignment="1" applyProtection="1">
      <alignment vertical="center"/>
      <protection hidden="1"/>
    </xf>
    <xf numFmtId="167" fontId="22" fillId="0" borderId="79" xfId="2" applyNumberFormat="1" applyFont="1" applyFill="1" applyBorder="1" applyAlignment="1" applyProtection="1">
      <alignment vertical="center"/>
      <protection hidden="1"/>
    </xf>
    <xf numFmtId="3" fontId="22" fillId="0" borderId="80" xfId="2" applyNumberFormat="1" applyFont="1" applyFill="1" applyBorder="1" applyAlignment="1" applyProtection="1">
      <alignment vertical="center"/>
      <protection hidden="1"/>
    </xf>
    <xf numFmtId="3" fontId="18" fillId="0" borderId="81" xfId="2" applyNumberFormat="1" applyFont="1" applyFill="1" applyBorder="1" applyAlignment="1" applyProtection="1">
      <alignment vertical="center"/>
      <protection hidden="1"/>
    </xf>
    <xf numFmtId="3" fontId="18" fillId="0" borderId="80" xfId="2" applyNumberFormat="1" applyFont="1" applyFill="1" applyBorder="1" applyAlignment="1" applyProtection="1">
      <alignment vertical="center"/>
      <protection hidden="1"/>
    </xf>
    <xf numFmtId="3" fontId="17" fillId="0" borderId="17" xfId="2" applyNumberFormat="1" applyFont="1" applyFill="1" applyBorder="1" applyAlignment="1" applyProtection="1">
      <alignment horizontal="center" vertical="center"/>
      <protection hidden="1"/>
    </xf>
    <xf numFmtId="0" fontId="14" fillId="0" borderId="16" xfId="2" applyFont="1" applyFill="1" applyBorder="1" applyAlignment="1" applyProtection="1">
      <alignment vertical="center"/>
      <protection hidden="1"/>
    </xf>
    <xf numFmtId="3" fontId="17" fillId="0" borderId="82" xfId="2" applyNumberFormat="1" applyFont="1" applyFill="1" applyBorder="1" applyAlignment="1" applyProtection="1">
      <alignment vertical="center"/>
      <protection hidden="1"/>
    </xf>
    <xf numFmtId="167" fontId="17" fillId="0" borderId="83" xfId="2" applyNumberFormat="1" applyFont="1" applyFill="1" applyBorder="1" applyAlignment="1" applyProtection="1">
      <alignment vertical="center"/>
      <protection hidden="1"/>
    </xf>
    <xf numFmtId="3" fontId="18" fillId="0" borderId="84" xfId="2" applyNumberFormat="1" applyFont="1" applyFill="1" applyBorder="1" applyAlignment="1" applyProtection="1">
      <alignment vertical="center"/>
      <protection hidden="1"/>
    </xf>
    <xf numFmtId="167" fontId="18" fillId="0" borderId="85" xfId="2" applyNumberFormat="1" applyFont="1" applyFill="1" applyBorder="1" applyAlignment="1" applyProtection="1">
      <alignment vertical="center"/>
      <protection hidden="1"/>
    </xf>
    <xf numFmtId="0" fontId="21" fillId="0" borderId="0" xfId="0" applyFont="1" applyFill="1" applyBorder="1" applyProtection="1">
      <protection hidden="1"/>
    </xf>
    <xf numFmtId="0" fontId="21" fillId="0" borderId="23" xfId="0" applyFont="1" applyFill="1" applyBorder="1" applyProtection="1">
      <protection hidden="1"/>
    </xf>
    <xf numFmtId="0" fontId="21" fillId="0" borderId="14" xfId="0" applyFont="1" applyFill="1" applyBorder="1" applyProtection="1">
      <protection hidden="1"/>
    </xf>
    <xf numFmtId="0" fontId="21" fillId="0" borderId="24" xfId="0" applyFont="1" applyFill="1" applyBorder="1" applyProtection="1">
      <protection hidden="1"/>
    </xf>
    <xf numFmtId="0" fontId="22" fillId="0" borderId="86" xfId="2" applyFont="1" applyFill="1" applyBorder="1" applyAlignment="1" applyProtection="1">
      <alignment horizontal="center"/>
      <protection hidden="1"/>
    </xf>
    <xf numFmtId="0" fontId="16" fillId="0" borderId="17" xfId="2" applyFont="1" applyFill="1" applyBorder="1" applyAlignment="1" applyProtection="1">
      <alignment horizontal="center" vertical="center" wrapText="1"/>
      <protection hidden="1"/>
    </xf>
    <xf numFmtId="0" fontId="22" fillId="0" borderId="5" xfId="2" applyFont="1" applyFill="1" applyBorder="1" applyAlignment="1" applyProtection="1">
      <alignment horizontal="right"/>
      <protection hidden="1"/>
    </xf>
    <xf numFmtId="0" fontId="8" fillId="0" borderId="87" xfId="2" applyFont="1" applyFill="1" applyBorder="1" applyAlignment="1" applyProtection="1">
      <alignment horizontal="right" vertical="center"/>
      <protection hidden="1"/>
    </xf>
    <xf numFmtId="0" fontId="8" fillId="0" borderId="87" xfId="2" applyFont="1" applyFill="1" applyBorder="1" applyAlignment="1" applyProtection="1">
      <alignment horizontal="right"/>
      <protection hidden="1"/>
    </xf>
    <xf numFmtId="0" fontId="18" fillId="0" borderId="0" xfId="2" applyFont="1" applyFill="1" applyBorder="1" applyAlignment="1" applyProtection="1">
      <alignment horizontal="right"/>
      <protection hidden="1"/>
    </xf>
    <xf numFmtId="0" fontId="18" fillId="0" borderId="88" xfId="2" applyFont="1" applyFill="1" applyBorder="1" applyAlignment="1" applyProtection="1">
      <alignment horizontal="right"/>
      <protection hidden="1"/>
    </xf>
    <xf numFmtId="0" fontId="18" fillId="0" borderId="89" xfId="2" applyFont="1" applyFill="1" applyBorder="1" applyAlignment="1" applyProtection="1">
      <alignment horizontal="right"/>
      <protection hidden="1"/>
    </xf>
    <xf numFmtId="0" fontId="56" fillId="0" borderId="22" xfId="0" applyFont="1" applyFill="1" applyBorder="1" applyProtection="1">
      <protection hidden="1"/>
    </xf>
    <xf numFmtId="0" fontId="56" fillId="0" borderId="0" xfId="0" applyFont="1" applyFill="1" applyProtection="1">
      <protection hidden="1"/>
    </xf>
    <xf numFmtId="0" fontId="56" fillId="0" borderId="21" xfId="0" applyFont="1" applyFill="1" applyBorder="1" applyProtection="1">
      <protection hidden="1"/>
    </xf>
    <xf numFmtId="0" fontId="8" fillId="0" borderId="0" xfId="2" applyFont="1" applyFill="1" applyBorder="1" applyAlignment="1" applyProtection="1">
      <alignment horizontal="left"/>
      <protection hidden="1"/>
    </xf>
    <xf numFmtId="0" fontId="29" fillId="0" borderId="0" xfId="0" applyFont="1" applyFill="1" applyBorder="1" applyProtection="1">
      <protection hidden="1"/>
    </xf>
    <xf numFmtId="0" fontId="1" fillId="0" borderId="18" xfId="0" applyFont="1" applyFill="1" applyBorder="1" applyAlignment="1" applyProtection="1">
      <alignment horizontal="center" vertical="center" wrapText="1"/>
      <protection hidden="1"/>
    </xf>
    <xf numFmtId="0" fontId="1" fillId="0" borderId="19" xfId="0" applyFont="1" applyFill="1" applyBorder="1" applyAlignment="1" applyProtection="1">
      <alignment horizontal="center" vertical="center" wrapText="1"/>
      <protection hidden="1"/>
    </xf>
    <xf numFmtId="0" fontId="1" fillId="0" borderId="20" xfId="0" applyFont="1" applyFill="1" applyBorder="1" applyAlignment="1" applyProtection="1">
      <alignment horizontal="center" vertical="center" wrapText="1"/>
      <protection hidden="1"/>
    </xf>
    <xf numFmtId="0" fontId="1" fillId="0" borderId="0" xfId="0" applyFont="1" applyFill="1" applyAlignment="1" applyProtection="1">
      <alignment horizontal="center" vertical="center" wrapText="1"/>
      <protection hidden="1"/>
    </xf>
    <xf numFmtId="0" fontId="1" fillId="0" borderId="21" xfId="0" applyFont="1" applyFill="1" applyBorder="1" applyAlignment="1" applyProtection="1">
      <alignment horizontal="center" vertical="center" wrapText="1"/>
      <protection hidden="1"/>
    </xf>
    <xf numFmtId="0" fontId="59" fillId="0" borderId="22" xfId="0" applyFont="1" applyFill="1" applyBorder="1" applyAlignment="1" applyProtection="1">
      <alignment horizontal="center" vertical="center" wrapText="1"/>
      <protection hidden="1"/>
    </xf>
    <xf numFmtId="0" fontId="59" fillId="0" borderId="0" xfId="0" applyFont="1" applyFill="1" applyAlignment="1" applyProtection="1">
      <alignment horizontal="center" vertical="center" wrapText="1"/>
      <protection hidden="1"/>
    </xf>
    <xf numFmtId="0" fontId="59" fillId="0" borderId="21" xfId="0" applyFont="1" applyFill="1" applyBorder="1" applyAlignment="1" applyProtection="1">
      <alignment horizontal="center" vertical="center" wrapText="1"/>
      <protection hidden="1"/>
    </xf>
    <xf numFmtId="0" fontId="59" fillId="0" borderId="0" xfId="0" applyFont="1" applyFill="1" applyBorder="1" applyAlignment="1" applyProtection="1">
      <alignment horizontal="center" vertical="center" wrapText="1"/>
      <protection hidden="1"/>
    </xf>
    <xf numFmtId="0" fontId="59" fillId="0" borderId="0" xfId="0" applyFont="1" applyFill="1" applyBorder="1" applyAlignment="1" applyProtection="1">
      <alignment vertical="center" wrapText="1"/>
      <protection hidden="1"/>
    </xf>
    <xf numFmtId="0" fontId="56" fillId="0" borderId="0" xfId="0" applyFont="1" applyFill="1" applyBorder="1" applyAlignment="1" applyProtection="1">
      <alignment horizontal="center" vertical="center" wrapText="1"/>
      <protection hidden="1"/>
    </xf>
    <xf numFmtId="0" fontId="56" fillId="0" borderId="22" xfId="0" applyFont="1" applyFill="1" applyBorder="1" applyAlignment="1" applyProtection="1">
      <alignment horizontal="center" vertical="center" wrapText="1"/>
      <protection hidden="1"/>
    </xf>
    <xf numFmtId="0" fontId="56" fillId="0" borderId="0" xfId="0" applyFont="1" applyFill="1" applyAlignment="1" applyProtection="1">
      <alignment horizontal="center" vertical="center" wrapText="1"/>
      <protection hidden="1"/>
    </xf>
    <xf numFmtId="0" fontId="56" fillId="0" borderId="21" xfId="0" applyFont="1" applyFill="1" applyBorder="1" applyAlignment="1" applyProtection="1">
      <alignment horizontal="center" vertical="center" wrapText="1"/>
      <protection hidden="1"/>
    </xf>
    <xf numFmtId="0" fontId="56" fillId="0" borderId="23" xfId="0" applyFont="1" applyFill="1" applyBorder="1" applyAlignment="1" applyProtection="1">
      <alignment horizontal="center" vertical="center" wrapText="1"/>
      <protection hidden="1"/>
    </xf>
    <xf numFmtId="0" fontId="56" fillId="0" borderId="14" xfId="0" applyFont="1" applyFill="1" applyBorder="1" applyAlignment="1" applyProtection="1">
      <alignment horizontal="center" vertical="center" wrapText="1"/>
      <protection hidden="1"/>
    </xf>
    <xf numFmtId="0" fontId="56" fillId="0" borderId="24" xfId="0" applyFont="1" applyFill="1" applyBorder="1" applyAlignment="1" applyProtection="1">
      <alignment horizontal="center" vertical="center" wrapText="1"/>
      <protection hidden="1"/>
    </xf>
    <xf numFmtId="0" fontId="0" fillId="0" borderId="0" xfId="0" applyFill="1" applyBorder="1" applyAlignment="1" applyProtection="1">
      <alignment horizontal="left" vertical="center"/>
      <protection hidden="1"/>
    </xf>
    <xf numFmtId="0" fontId="25" fillId="0" borderId="0" xfId="0" applyFont="1" applyFill="1" applyBorder="1" applyAlignment="1" applyProtection="1">
      <alignment vertical="center"/>
      <protection hidden="1"/>
    </xf>
    <xf numFmtId="0" fontId="54" fillId="0" borderId="0" xfId="0" applyNumberFormat="1" applyFont="1" applyFill="1" applyAlignment="1" applyProtection="1">
      <alignment vertical="center" wrapText="1"/>
      <protection hidden="1"/>
    </xf>
    <xf numFmtId="0" fontId="0" fillId="0" borderId="18" xfId="0" applyFill="1" applyBorder="1" applyAlignment="1" applyProtection="1">
      <alignment horizontal="left" vertical="center"/>
      <protection hidden="1"/>
    </xf>
    <xf numFmtId="0" fontId="54" fillId="0" borderId="20" xfId="0" applyNumberFormat="1" applyFont="1" applyFill="1" applyBorder="1" applyAlignment="1" applyProtection="1">
      <alignment horizontal="center" vertical="center" wrapText="1"/>
      <protection hidden="1"/>
    </xf>
    <xf numFmtId="0" fontId="0" fillId="0" borderId="21" xfId="0" applyFill="1" applyBorder="1" applyAlignment="1" applyProtection="1">
      <alignment horizontal="left" vertical="center"/>
      <protection hidden="1"/>
    </xf>
    <xf numFmtId="0" fontId="0" fillId="0" borderId="22" xfId="0" applyFill="1" applyBorder="1" applyAlignment="1" applyProtection="1">
      <alignment horizontal="left" vertical="center"/>
      <protection hidden="1"/>
    </xf>
    <xf numFmtId="0" fontId="0" fillId="0" borderId="23" xfId="0" applyFill="1" applyBorder="1" applyAlignment="1" applyProtection="1">
      <alignment horizontal="left" vertical="center"/>
      <protection hidden="1"/>
    </xf>
    <xf numFmtId="0" fontId="0" fillId="0" borderId="14" xfId="0" applyFill="1" applyBorder="1" applyAlignment="1" applyProtection="1">
      <alignment horizontal="left" vertical="center"/>
      <protection hidden="1"/>
    </xf>
    <xf numFmtId="0" fontId="0" fillId="0" borderId="24" xfId="0" applyFill="1" applyBorder="1" applyAlignment="1" applyProtection="1">
      <alignment horizontal="left" vertical="center"/>
      <protection hidden="1"/>
    </xf>
    <xf numFmtId="0" fontId="42" fillId="0" borderId="43" xfId="0" applyNumberFormat="1" applyFont="1" applyFill="1" applyBorder="1" applyAlignment="1" applyProtection="1">
      <alignment horizontal="center" vertical="center" wrapText="1"/>
      <protection hidden="1"/>
    </xf>
    <xf numFmtId="0" fontId="42" fillId="0" borderId="90" xfId="0" applyNumberFormat="1" applyFont="1" applyFill="1" applyBorder="1" applyAlignment="1" applyProtection="1">
      <alignment horizontal="center" vertical="center" wrapText="1"/>
      <protection hidden="1"/>
    </xf>
    <xf numFmtId="0" fontId="42" fillId="0" borderId="91" xfId="0" applyNumberFormat="1" applyFont="1" applyFill="1" applyBorder="1" applyAlignment="1" applyProtection="1">
      <alignment horizontal="center" vertical="center" wrapText="1"/>
      <protection hidden="1"/>
    </xf>
    <xf numFmtId="0" fontId="0" fillId="0" borderId="20" xfId="0" applyFill="1" applyBorder="1" applyAlignment="1" applyProtection="1">
      <alignment horizontal="left" vertical="center"/>
      <protection hidden="1"/>
    </xf>
    <xf numFmtId="17" fontId="42" fillId="0" borderId="40" xfId="0" applyNumberFormat="1" applyFont="1" applyFill="1" applyBorder="1" applyAlignment="1" applyProtection="1">
      <alignment horizontal="center" vertical="center" wrapText="1"/>
      <protection hidden="1"/>
    </xf>
    <xf numFmtId="0" fontId="13" fillId="0" borderId="0" xfId="0" applyFont="1" applyFill="1" applyBorder="1" applyAlignment="1" applyProtection="1">
      <alignment vertical="center"/>
      <protection hidden="1"/>
    </xf>
    <xf numFmtId="171" fontId="16" fillId="0" borderId="0" xfId="0" applyNumberFormat="1" applyFont="1" applyFill="1" applyBorder="1" applyAlignment="1" applyProtection="1">
      <alignment vertical="center"/>
      <protection hidden="1"/>
    </xf>
    <xf numFmtId="0" fontId="13" fillId="0" borderId="21" xfId="0" applyFont="1" applyFill="1" applyBorder="1" applyAlignment="1" applyProtection="1">
      <alignment vertical="center"/>
      <protection hidden="1"/>
    </xf>
    <xf numFmtId="171" fontId="16" fillId="0" borderId="14" xfId="0" applyNumberFormat="1" applyFont="1" applyFill="1" applyBorder="1" applyAlignment="1" applyProtection="1">
      <alignment vertical="center"/>
      <protection hidden="1"/>
    </xf>
    <xf numFmtId="0" fontId="60" fillId="0" borderId="20" xfId="0" applyFont="1" applyFill="1" applyBorder="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18" xfId="0" applyFont="1" applyFill="1" applyBorder="1" applyAlignment="1" applyProtection="1">
      <alignment vertical="center"/>
      <protection hidden="1"/>
    </xf>
    <xf numFmtId="0" fontId="11" fillId="0" borderId="0" xfId="0" applyFont="1" applyFill="1" applyAlignment="1" applyProtection="1">
      <alignment vertical="center"/>
      <protection hidden="1"/>
    </xf>
    <xf numFmtId="0" fontId="11" fillId="0" borderId="0" xfId="0" applyFont="1" applyFill="1" applyAlignment="1" applyProtection="1">
      <alignment horizontal="left" vertical="center"/>
      <protection hidden="1"/>
    </xf>
    <xf numFmtId="0" fontId="11" fillId="0" borderId="0" xfId="0" applyFont="1" applyFill="1" applyAlignment="1" applyProtection="1">
      <alignment vertical="center" wrapText="1"/>
      <protection hidden="1"/>
    </xf>
    <xf numFmtId="0" fontId="11" fillId="0" borderId="45" xfId="0" applyFont="1" applyFill="1" applyBorder="1" applyAlignment="1" applyProtection="1">
      <alignment horizontal="center" vertical="center" wrapText="1"/>
      <protection hidden="1"/>
    </xf>
    <xf numFmtId="0" fontId="13" fillId="2" borderId="45" xfId="0" applyFont="1" applyFill="1" applyBorder="1" applyAlignment="1" applyProtection="1">
      <alignment vertical="center"/>
      <protection locked="0"/>
    </xf>
    <xf numFmtId="0" fontId="42" fillId="2" borderId="41" xfId="0" applyNumberFormat="1" applyFont="1" applyFill="1" applyBorder="1" applyAlignment="1" applyProtection="1">
      <alignment horizontal="center" vertical="center" wrapText="1"/>
      <protection locked="0"/>
    </xf>
    <xf numFmtId="0" fontId="42" fillId="2" borderId="42" xfId="0" applyNumberFormat="1" applyFont="1" applyFill="1" applyBorder="1" applyAlignment="1" applyProtection="1">
      <alignment horizontal="center" vertical="center" wrapText="1"/>
      <protection locked="0"/>
    </xf>
    <xf numFmtId="0" fontId="42" fillId="2" borderId="46" xfId="0" applyNumberFormat="1" applyFont="1" applyFill="1" applyBorder="1" applyAlignment="1" applyProtection="1">
      <alignment horizontal="center" vertical="center" wrapText="1"/>
      <protection locked="0"/>
    </xf>
    <xf numFmtId="0" fontId="42" fillId="2" borderId="45" xfId="0" applyNumberFormat="1" applyFont="1" applyFill="1" applyBorder="1" applyAlignment="1" applyProtection="1">
      <alignment horizontal="center" vertical="center" wrapText="1"/>
      <protection locked="0"/>
    </xf>
    <xf numFmtId="0" fontId="42" fillId="2" borderId="47" xfId="0" applyNumberFormat="1" applyFont="1" applyFill="1" applyBorder="1" applyAlignment="1" applyProtection="1">
      <alignment horizontal="center" vertical="center" wrapText="1"/>
      <protection locked="0"/>
    </xf>
    <xf numFmtId="0" fontId="42" fillId="2" borderId="48" xfId="0" applyNumberFormat="1" applyFont="1" applyFill="1" applyBorder="1" applyAlignment="1" applyProtection="1">
      <alignment horizontal="center" vertical="center" wrapText="1"/>
      <protection locked="0"/>
    </xf>
    <xf numFmtId="0" fontId="0" fillId="0" borderId="45" xfId="0" applyFill="1" applyBorder="1" applyAlignment="1" applyProtection="1">
      <alignment horizontal="left" vertical="center"/>
      <protection hidden="1"/>
    </xf>
    <xf numFmtId="0" fontId="53" fillId="0" borderId="92" xfId="0" applyFont="1" applyFill="1" applyBorder="1" applyAlignment="1" applyProtection="1">
      <alignment vertical="center" wrapText="1"/>
      <protection hidden="1"/>
    </xf>
    <xf numFmtId="0" fontId="0" fillId="0" borderId="92" xfId="0" applyFill="1" applyBorder="1" applyAlignment="1" applyProtection="1">
      <alignment horizontal="center" vertical="center" wrapText="1"/>
      <protection hidden="1"/>
    </xf>
    <xf numFmtId="0" fontId="0" fillId="0" borderId="92" xfId="0" applyFill="1" applyBorder="1" applyAlignment="1" applyProtection="1">
      <alignment vertical="center" wrapText="1"/>
      <protection hidden="1"/>
    </xf>
    <xf numFmtId="0" fontId="42" fillId="3" borderId="41" xfId="0" applyNumberFormat="1" applyFont="1" applyFill="1" applyBorder="1" applyAlignment="1" applyProtection="1">
      <alignment horizontal="center" vertical="center" wrapText="1"/>
      <protection locked="0"/>
    </xf>
    <xf numFmtId="0" fontId="42" fillId="3" borderId="45" xfId="0" applyNumberFormat="1" applyFont="1" applyFill="1" applyBorder="1" applyAlignment="1" applyProtection="1">
      <alignment horizontal="center" vertical="center" wrapText="1"/>
      <protection locked="0"/>
    </xf>
    <xf numFmtId="0" fontId="0" fillId="0" borderId="93" xfId="0" applyFill="1" applyBorder="1" applyAlignment="1" applyProtection="1">
      <alignment horizontal="left" vertical="center"/>
      <protection hidden="1"/>
    </xf>
    <xf numFmtId="0" fontId="0" fillId="0" borderId="94" xfId="0" applyFill="1" applyBorder="1" applyAlignment="1" applyProtection="1">
      <alignment horizontal="left" vertical="center"/>
      <protection hidden="1"/>
    </xf>
    <xf numFmtId="0" fontId="0" fillId="0" borderId="67" xfId="0" applyFill="1" applyBorder="1" applyAlignment="1" applyProtection="1">
      <alignment horizontal="left" vertical="center"/>
      <protection hidden="1"/>
    </xf>
    <xf numFmtId="0" fontId="0" fillId="0" borderId="62" xfId="0" applyFill="1" applyBorder="1" applyAlignment="1" applyProtection="1">
      <alignment horizontal="left" vertical="center"/>
      <protection hidden="1"/>
    </xf>
    <xf numFmtId="0" fontId="0" fillId="0" borderId="63" xfId="0" applyFill="1" applyBorder="1" applyAlignment="1" applyProtection="1">
      <alignment horizontal="left" vertical="center"/>
      <protection hidden="1"/>
    </xf>
    <xf numFmtId="0" fontId="0" fillId="0" borderId="95" xfId="0" applyFill="1" applyBorder="1" applyAlignment="1" applyProtection="1">
      <alignment horizontal="left" vertical="center"/>
      <protection hidden="1"/>
    </xf>
    <xf numFmtId="0" fontId="0" fillId="0" borderId="96" xfId="0" applyFill="1" applyBorder="1" applyAlignment="1" applyProtection="1">
      <alignment horizontal="left" vertical="center"/>
      <protection hidden="1"/>
    </xf>
    <xf numFmtId="0" fontId="65" fillId="0" borderId="94" xfId="0" applyNumberFormat="1" applyFont="1" applyFill="1" applyBorder="1" applyAlignment="1" applyProtection="1">
      <alignment horizontal="center" vertical="center"/>
      <protection hidden="1"/>
    </xf>
    <xf numFmtId="3" fontId="40" fillId="0" borderId="90" xfId="0" applyNumberFormat="1" applyFont="1" applyFill="1" applyBorder="1" applyAlignment="1" applyProtection="1">
      <alignment horizontal="center" vertical="center" wrapText="1"/>
      <protection hidden="1"/>
    </xf>
    <xf numFmtId="3" fontId="40" fillId="0" borderId="50" xfId="0" applyNumberFormat="1" applyFont="1" applyFill="1" applyBorder="1" applyAlignment="1" applyProtection="1">
      <alignment horizontal="center" vertical="center" wrapText="1"/>
      <protection hidden="1"/>
    </xf>
    <xf numFmtId="3" fontId="40" fillId="0" borderId="49" xfId="0" applyNumberFormat="1" applyFont="1" applyFill="1" applyBorder="1" applyAlignment="1" applyProtection="1">
      <alignment horizontal="center" vertical="center" wrapText="1"/>
      <protection hidden="1"/>
    </xf>
    <xf numFmtId="3" fontId="40" fillId="0" borderId="91" xfId="0" applyNumberFormat="1" applyFont="1" applyFill="1" applyBorder="1" applyAlignment="1" applyProtection="1">
      <alignment horizontal="center" vertical="center" wrapText="1"/>
      <protection hidden="1"/>
    </xf>
    <xf numFmtId="3" fontId="21" fillId="0" borderId="0" xfId="0" applyNumberFormat="1" applyFont="1" applyFill="1" applyProtection="1">
      <protection hidden="1"/>
    </xf>
    <xf numFmtId="0" fontId="46" fillId="0" borderId="66" xfId="2" applyFont="1" applyFill="1" applyBorder="1" applyAlignment="1" applyProtection="1">
      <alignment horizontal="right" vertical="center"/>
      <protection hidden="1"/>
    </xf>
    <xf numFmtId="167" fontId="66" fillId="0" borderId="97" xfId="2" applyNumberFormat="1" applyFont="1" applyFill="1" applyBorder="1" applyAlignment="1" applyProtection="1">
      <alignment horizontal="center" vertical="center"/>
      <protection hidden="1"/>
    </xf>
    <xf numFmtId="169" fontId="67" fillId="0" borderId="10" xfId="2" applyNumberFormat="1" applyFont="1" applyFill="1" applyBorder="1" applyAlignment="1" applyProtection="1">
      <alignment horizontal="center"/>
      <protection locked="0"/>
    </xf>
    <xf numFmtId="169" fontId="67" fillId="0" borderId="12" xfId="2" applyNumberFormat="1" applyFont="1" applyFill="1" applyBorder="1" applyAlignment="1" applyProtection="1">
      <alignment horizontal="center"/>
      <protection locked="0"/>
    </xf>
    <xf numFmtId="172" fontId="14" fillId="0" borderId="70" xfId="2" applyNumberFormat="1" applyFont="1" applyFill="1" applyBorder="1" applyAlignment="1" applyProtection="1">
      <alignment horizontal="center" vertical="center"/>
      <protection locked="0"/>
    </xf>
    <xf numFmtId="172" fontId="14" fillId="0" borderId="71" xfId="2" applyNumberFormat="1" applyFont="1" applyFill="1" applyBorder="1" applyAlignment="1" applyProtection="1">
      <alignment horizontal="center" vertical="center"/>
      <protection locked="0"/>
    </xf>
    <xf numFmtId="172" fontId="67" fillId="0" borderId="10" xfId="2" applyNumberFormat="1" applyFont="1" applyFill="1" applyBorder="1" applyAlignment="1" applyProtection="1">
      <alignment horizontal="center"/>
      <protection locked="0"/>
    </xf>
    <xf numFmtId="172" fontId="67" fillId="0" borderId="12" xfId="2" applyNumberFormat="1" applyFont="1" applyFill="1" applyBorder="1" applyAlignment="1" applyProtection="1">
      <alignment horizontal="center"/>
      <protection locked="0"/>
    </xf>
    <xf numFmtId="49" fontId="67" fillId="0" borderId="10" xfId="2" applyNumberFormat="1" applyFont="1" applyFill="1" applyBorder="1" applyAlignment="1" applyProtection="1">
      <alignment horizontal="center"/>
      <protection locked="0"/>
    </xf>
    <xf numFmtId="49" fontId="67" fillId="0" borderId="12" xfId="2" applyNumberFormat="1" applyFont="1" applyFill="1" applyBorder="1" applyAlignment="1" applyProtection="1">
      <alignment horizontal="center"/>
      <protection locked="0"/>
    </xf>
    <xf numFmtId="172" fontId="12" fillId="0" borderId="55" xfId="1"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45" fillId="0" borderId="0" xfId="0" applyFont="1" applyFill="1" applyBorder="1" applyAlignment="1" applyProtection="1">
      <alignment horizontal="left" vertical="center" wrapText="1"/>
      <protection hidden="1"/>
    </xf>
    <xf numFmtId="0" fontId="0" fillId="0" borderId="0" xfId="0" applyFill="1" applyBorder="1" applyAlignment="1" applyProtection="1">
      <alignment horizontal="left" vertical="center" wrapText="1"/>
      <protection hidden="1"/>
    </xf>
    <xf numFmtId="0" fontId="53" fillId="0" borderId="21" xfId="0" applyFont="1" applyFill="1" applyBorder="1" applyAlignment="1" applyProtection="1">
      <alignment horizontal="center" vertical="center" wrapText="1"/>
      <protection hidden="1"/>
    </xf>
    <xf numFmtId="0" fontId="53" fillId="0" borderId="0" xfId="0" applyFont="1" applyFill="1" applyBorder="1" applyAlignment="1" applyProtection="1">
      <alignment horizontal="center" vertical="center" wrapText="1"/>
      <protection hidden="1"/>
    </xf>
    <xf numFmtId="0" fontId="53" fillId="0" borderId="22" xfId="0" applyFont="1" applyFill="1" applyBorder="1" applyAlignment="1" applyProtection="1">
      <alignment horizontal="center" vertical="center" wrapText="1"/>
      <protection hidden="1"/>
    </xf>
    <xf numFmtId="0" fontId="0" fillId="0" borderId="0" xfId="0" applyFill="1" applyAlignment="1" applyProtection="1">
      <alignment horizontal="left" vertical="center" wrapText="1"/>
      <protection hidden="1"/>
    </xf>
    <xf numFmtId="0" fontId="0" fillId="0" borderId="22" xfId="0" applyFill="1" applyBorder="1" applyAlignment="1" applyProtection="1">
      <alignment horizontal="left" vertical="center" wrapText="1"/>
      <protection hidden="1"/>
    </xf>
    <xf numFmtId="0" fontId="0" fillId="0" borderId="21" xfId="0" applyFill="1" applyBorder="1" applyAlignment="1" applyProtection="1">
      <alignment horizontal="center" vertical="center" wrapText="1"/>
      <protection hidden="1"/>
    </xf>
    <xf numFmtId="0" fontId="45" fillId="0" borderId="0" xfId="0" applyFont="1" applyFill="1" applyAlignment="1" applyProtection="1">
      <alignment horizontal="left" vertical="center" wrapText="1"/>
      <protection hidden="1"/>
    </xf>
    <xf numFmtId="0" fontId="11" fillId="0" borderId="45" xfId="0" applyFont="1" applyFill="1" applyBorder="1" applyAlignment="1" applyProtection="1">
      <alignment horizontal="right" vertical="center"/>
      <protection hidden="1"/>
    </xf>
    <xf numFmtId="0" fontId="11" fillId="0" borderId="45" xfId="0" applyFont="1" applyFill="1" applyBorder="1" applyAlignment="1" applyProtection="1">
      <alignment horizontal="center" vertical="center" wrapText="1"/>
      <protection hidden="1"/>
    </xf>
    <xf numFmtId="0" fontId="63" fillId="0" borderId="105" xfId="0" applyNumberFormat="1" applyFont="1" applyFill="1" applyBorder="1" applyAlignment="1" applyProtection="1">
      <alignment horizontal="center" vertical="center"/>
      <protection hidden="1"/>
    </xf>
    <xf numFmtId="0" fontId="63" fillId="0" borderId="103" xfId="0" applyNumberFormat="1" applyFont="1" applyFill="1" applyBorder="1" applyAlignment="1" applyProtection="1">
      <alignment horizontal="center" vertical="center"/>
      <protection hidden="1"/>
    </xf>
    <xf numFmtId="0" fontId="63" fillId="0" borderId="104" xfId="0" applyNumberFormat="1" applyFont="1" applyFill="1" applyBorder="1" applyAlignment="1" applyProtection="1">
      <alignment horizontal="center" vertical="center"/>
      <protection hidden="1"/>
    </xf>
    <xf numFmtId="0" fontId="16" fillId="0" borderId="49" xfId="0" applyFont="1" applyFill="1" applyBorder="1" applyAlignment="1" applyProtection="1">
      <alignment horizontal="center" vertical="center"/>
      <protection hidden="1"/>
    </xf>
    <xf numFmtId="172" fontId="16" fillId="0" borderId="45" xfId="0" applyNumberFormat="1" applyFont="1" applyFill="1" applyBorder="1" applyAlignment="1" applyProtection="1">
      <alignment horizontal="center" vertical="center"/>
      <protection hidden="1"/>
    </xf>
    <xf numFmtId="0" fontId="54" fillId="0" borderId="0" xfId="0" applyNumberFormat="1" applyFont="1" applyFill="1" applyAlignment="1" applyProtection="1">
      <alignment horizontal="center" vertical="center" wrapText="1"/>
      <protection hidden="1"/>
    </xf>
    <xf numFmtId="0" fontId="60" fillId="0" borderId="19" xfId="0" applyFont="1" applyFill="1" applyBorder="1" applyAlignment="1" applyProtection="1">
      <alignment horizontal="center" vertical="center"/>
      <protection hidden="1"/>
    </xf>
    <xf numFmtId="172" fontId="13" fillId="2" borderId="143" xfId="0" applyNumberFormat="1" applyFont="1" applyFill="1" applyBorder="1" applyAlignment="1" applyProtection="1">
      <alignment horizontal="center" vertical="center" wrapText="1"/>
      <protection locked="0" hidden="1"/>
    </xf>
    <xf numFmtId="172" fontId="13" fillId="2" borderId="144" xfId="0" applyNumberFormat="1" applyFont="1" applyFill="1" applyBorder="1" applyAlignment="1" applyProtection="1">
      <alignment horizontal="center" vertical="center" wrapText="1"/>
      <protection locked="0" hidden="1"/>
    </xf>
    <xf numFmtId="172" fontId="13" fillId="2" borderId="55" xfId="0" applyNumberFormat="1" applyFont="1" applyFill="1" applyBorder="1" applyAlignment="1" applyProtection="1">
      <alignment horizontal="center" vertical="center" wrapText="1"/>
      <protection locked="0" hidden="1"/>
    </xf>
    <xf numFmtId="172" fontId="13" fillId="2" borderId="61" xfId="0" applyNumberFormat="1" applyFont="1" applyFill="1" applyBorder="1" applyAlignment="1" applyProtection="1">
      <alignment horizontal="center" vertical="center" wrapText="1"/>
      <protection locked="0" hidden="1"/>
    </xf>
    <xf numFmtId="172" fontId="13" fillId="2" borderId="108" xfId="0" applyNumberFormat="1" applyFont="1" applyFill="1" applyBorder="1" applyAlignment="1" applyProtection="1">
      <alignment horizontal="center" vertical="center" wrapText="1"/>
      <protection locked="0" hidden="1"/>
    </xf>
    <xf numFmtId="172" fontId="13" fillId="2" borderId="65" xfId="0" applyNumberFormat="1" applyFont="1" applyFill="1" applyBorder="1" applyAlignment="1" applyProtection="1">
      <alignment horizontal="center" vertical="center" wrapText="1"/>
      <protection locked="0" hidden="1"/>
    </xf>
    <xf numFmtId="172" fontId="13" fillId="0" borderId="143" xfId="0" applyNumberFormat="1" applyFont="1" applyFill="1" applyBorder="1" applyAlignment="1" applyProtection="1">
      <alignment horizontal="center" vertical="center" wrapText="1"/>
      <protection hidden="1"/>
    </xf>
    <xf numFmtId="172" fontId="13" fillId="0" borderId="144" xfId="0" applyNumberFormat="1" applyFont="1" applyFill="1" applyBorder="1" applyAlignment="1" applyProtection="1">
      <alignment horizontal="center" vertical="center" wrapText="1"/>
      <protection hidden="1"/>
    </xf>
    <xf numFmtId="172" fontId="13" fillId="0" borderId="55" xfId="0" applyNumberFormat="1" applyFont="1" applyFill="1" applyBorder="1" applyAlignment="1" applyProtection="1">
      <alignment horizontal="center" vertical="center" wrapText="1"/>
      <protection hidden="1"/>
    </xf>
    <xf numFmtId="172" fontId="13" fillId="0" borderId="61" xfId="0" applyNumberFormat="1" applyFont="1" applyFill="1" applyBorder="1" applyAlignment="1" applyProtection="1">
      <alignment horizontal="center" vertical="center" wrapText="1"/>
      <protection hidden="1"/>
    </xf>
    <xf numFmtId="172" fontId="13" fillId="0" borderId="108" xfId="0" applyNumberFormat="1" applyFont="1" applyFill="1" applyBorder="1" applyAlignment="1" applyProtection="1">
      <alignment horizontal="center" vertical="center" wrapText="1"/>
      <protection hidden="1"/>
    </xf>
    <xf numFmtId="172" fontId="13" fillId="0" borderId="65" xfId="0" applyNumberFormat="1" applyFont="1" applyFill="1" applyBorder="1" applyAlignment="1" applyProtection="1">
      <alignment horizontal="center" vertical="center" wrapText="1"/>
      <protection hidden="1"/>
    </xf>
    <xf numFmtId="0" fontId="13" fillId="0" borderId="145" xfId="0" applyFont="1" applyFill="1" applyBorder="1" applyAlignment="1" applyProtection="1">
      <alignment horizontal="center" vertical="center" wrapText="1"/>
      <protection hidden="1"/>
    </xf>
    <xf numFmtId="0" fontId="13" fillId="0" borderId="143" xfId="0" applyFont="1" applyFill="1" applyBorder="1" applyAlignment="1" applyProtection="1">
      <alignment horizontal="center" vertical="center" wrapText="1"/>
      <protection hidden="1"/>
    </xf>
    <xf numFmtId="0" fontId="13" fillId="0" borderId="60" xfId="0" applyFont="1" applyFill="1" applyBorder="1" applyAlignment="1" applyProtection="1">
      <alignment horizontal="center" vertical="center" wrapText="1"/>
      <protection hidden="1"/>
    </xf>
    <xf numFmtId="0" fontId="13" fillId="0" borderId="55" xfId="0" applyFont="1" applyFill="1" applyBorder="1" applyAlignment="1" applyProtection="1">
      <alignment horizontal="center" vertical="center" wrapText="1"/>
      <protection hidden="1"/>
    </xf>
    <xf numFmtId="0" fontId="13" fillId="0" borderId="64" xfId="0" applyFont="1" applyFill="1" applyBorder="1" applyAlignment="1" applyProtection="1">
      <alignment horizontal="center" vertical="center" wrapText="1"/>
      <protection hidden="1"/>
    </xf>
    <xf numFmtId="0" fontId="13" fillId="0" borderId="108" xfId="0" applyFont="1" applyFill="1" applyBorder="1" applyAlignment="1" applyProtection="1">
      <alignment horizontal="center" vertical="center" wrapText="1"/>
      <protection hidden="1"/>
    </xf>
    <xf numFmtId="0" fontId="40" fillId="0" borderId="116" xfId="0" applyNumberFormat="1" applyFont="1" applyFill="1" applyBorder="1" applyAlignment="1" applyProtection="1">
      <alignment horizontal="center" vertical="center" textRotation="90" wrapText="1"/>
      <protection hidden="1"/>
    </xf>
    <xf numFmtId="0" fontId="40" fillId="0" borderId="61" xfId="0" applyNumberFormat="1" applyFont="1" applyFill="1" applyBorder="1" applyAlignment="1" applyProtection="1">
      <alignment horizontal="center" vertical="center" textRotation="90" wrapText="1"/>
      <protection hidden="1"/>
    </xf>
    <xf numFmtId="0" fontId="40" fillId="0" borderId="39" xfId="0" applyNumberFormat="1" applyFont="1" applyFill="1" applyBorder="1" applyAlignment="1" applyProtection="1">
      <alignment horizontal="center" vertical="center" textRotation="90" wrapText="1"/>
      <protection hidden="1"/>
    </xf>
    <xf numFmtId="0" fontId="42" fillId="2" borderId="115"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protection locked="0"/>
    </xf>
    <xf numFmtId="0" fontId="40" fillId="0" borderId="51" xfId="0" applyNumberFormat="1" applyFont="1" applyFill="1" applyBorder="1" applyAlignment="1" applyProtection="1">
      <alignment horizontal="center" vertical="center" textRotation="90" wrapText="1"/>
      <protection hidden="1"/>
    </xf>
    <xf numFmtId="0" fontId="40" fillId="0" borderId="55" xfId="0" applyNumberFormat="1" applyFont="1" applyFill="1" applyBorder="1" applyAlignment="1" applyProtection="1">
      <alignment horizontal="center" vertical="center" textRotation="90" wrapText="1"/>
      <protection hidden="1"/>
    </xf>
    <xf numFmtId="0" fontId="40" fillId="0" borderId="38" xfId="0" applyNumberFormat="1" applyFont="1" applyFill="1" applyBorder="1" applyAlignment="1" applyProtection="1">
      <alignment horizontal="center" vertical="center" textRotation="90" wrapText="1"/>
      <protection hidden="1"/>
    </xf>
    <xf numFmtId="0" fontId="51" fillId="2" borderId="49" xfId="0" applyFont="1" applyFill="1" applyBorder="1" applyAlignment="1" applyProtection="1">
      <alignment horizontal="left" vertical="center"/>
      <protection locked="0" hidden="1"/>
    </xf>
    <xf numFmtId="0" fontId="51" fillId="2" borderId="91" xfId="0" applyFont="1" applyFill="1" applyBorder="1" applyAlignment="1" applyProtection="1">
      <alignment horizontal="left" vertical="center"/>
      <protection locked="0" hidden="1"/>
    </xf>
    <xf numFmtId="0" fontId="0" fillId="0" borderId="50" xfId="0" applyFill="1" applyBorder="1" applyAlignment="1" applyProtection="1">
      <alignment horizontal="left" vertical="center"/>
      <protection hidden="1"/>
    </xf>
    <xf numFmtId="0" fontId="0" fillId="0" borderId="49" xfId="0" applyFill="1" applyBorder="1" applyAlignment="1" applyProtection="1">
      <alignment horizontal="left" vertical="center"/>
      <protection hidden="1"/>
    </xf>
    <xf numFmtId="0" fontId="16" fillId="0" borderId="50" xfId="0" applyFont="1" applyFill="1" applyBorder="1" applyAlignment="1" applyProtection="1">
      <alignment horizontal="center" vertical="center"/>
      <protection hidden="1"/>
    </xf>
    <xf numFmtId="172" fontId="16" fillId="0" borderId="135" xfId="0" applyNumberFormat="1" applyFont="1" applyFill="1" applyBorder="1" applyAlignment="1" applyProtection="1">
      <alignment horizontal="center" vertical="center"/>
      <protection hidden="1"/>
    </xf>
    <xf numFmtId="172" fontId="16" fillId="0" borderId="98" xfId="0" applyNumberFormat="1" applyFont="1" applyFill="1" applyBorder="1" applyAlignment="1" applyProtection="1">
      <alignment horizontal="center" vertical="center"/>
      <protection hidden="1"/>
    </xf>
    <xf numFmtId="172" fontId="16" fillId="0" borderId="102" xfId="0" applyNumberFormat="1" applyFont="1" applyFill="1" applyBorder="1" applyAlignment="1" applyProtection="1">
      <alignment horizontal="center" vertical="center"/>
      <protection hidden="1"/>
    </xf>
    <xf numFmtId="0" fontId="52" fillId="2" borderId="51" xfId="3" applyFill="1" applyBorder="1" applyAlignment="1" applyProtection="1">
      <alignment horizontal="center" vertical="center"/>
      <protection locked="0"/>
    </xf>
    <xf numFmtId="0" fontId="52" fillId="2" borderId="116" xfId="3" applyFill="1" applyBorder="1" applyAlignment="1" applyProtection="1">
      <alignment horizontal="center" vertical="center"/>
      <protection locked="0"/>
    </xf>
    <xf numFmtId="0" fontId="52" fillId="2" borderId="45" xfId="3" applyFill="1" applyBorder="1" applyAlignment="1" applyProtection="1">
      <alignment horizontal="center" vertical="center"/>
      <protection locked="0"/>
    </xf>
    <xf numFmtId="0" fontId="52" fillId="2" borderId="46" xfId="3" applyFill="1" applyBorder="1" applyAlignment="1" applyProtection="1">
      <alignment horizontal="center" vertical="center"/>
      <protection locked="0"/>
    </xf>
    <xf numFmtId="0" fontId="52" fillId="2" borderId="38" xfId="3" applyFill="1" applyBorder="1" applyAlignment="1" applyProtection="1">
      <alignment horizontal="center" vertical="center"/>
      <protection locked="0"/>
    </xf>
    <xf numFmtId="0" fontId="52" fillId="2" borderId="39" xfId="3" applyFill="1" applyBorder="1" applyAlignment="1" applyProtection="1">
      <alignment horizontal="center" vertical="center"/>
      <protection locked="0"/>
    </xf>
    <xf numFmtId="0" fontId="0" fillId="0" borderId="101" xfId="0" applyFill="1" applyBorder="1" applyAlignment="1" applyProtection="1">
      <alignment horizontal="center" vertical="center" wrapText="1"/>
      <protection hidden="1"/>
    </xf>
    <xf numFmtId="0" fontId="0" fillId="0" borderId="51" xfId="0" applyFill="1" applyBorder="1" applyAlignment="1" applyProtection="1">
      <alignment horizontal="center" vertical="center" wrapText="1"/>
      <protection hidden="1"/>
    </xf>
    <xf numFmtId="0" fontId="0" fillId="0" borderId="44" xfId="0" applyFill="1" applyBorder="1" applyAlignment="1" applyProtection="1">
      <alignment horizontal="center" vertical="center" wrapText="1"/>
      <protection hidden="1"/>
    </xf>
    <xf numFmtId="0" fontId="0" fillId="0" borderId="45" xfId="0" applyFill="1" applyBorder="1" applyAlignment="1" applyProtection="1">
      <alignment horizontal="center" vertical="center" wrapText="1"/>
      <protection hidden="1"/>
    </xf>
    <xf numFmtId="0" fontId="0" fillId="2" borderId="51"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172" fontId="0" fillId="2" borderId="45" xfId="0" applyNumberFormat="1" applyFill="1" applyBorder="1" applyAlignment="1" applyProtection="1">
      <alignment horizontal="center" vertical="center" wrapText="1"/>
      <protection locked="0"/>
    </xf>
    <xf numFmtId="172" fontId="0" fillId="2" borderId="38" xfId="0" applyNumberFormat="1" applyFill="1" applyBorder="1" applyAlignment="1" applyProtection="1">
      <alignment horizontal="center" vertical="center" wrapText="1"/>
      <protection locked="0"/>
    </xf>
    <xf numFmtId="172" fontId="16" fillId="2" borderId="49" xfId="0" applyNumberFormat="1" applyFont="1" applyFill="1" applyBorder="1" applyAlignment="1" applyProtection="1">
      <alignment horizontal="center" vertical="center"/>
      <protection locked="0"/>
    </xf>
    <xf numFmtId="0" fontId="16" fillId="0" borderId="101" xfId="0" applyFont="1" applyFill="1" applyBorder="1" applyAlignment="1" applyProtection="1">
      <alignment horizontal="center" vertical="center"/>
      <protection hidden="1"/>
    </xf>
    <xf numFmtId="0" fontId="16" fillId="0" borderId="51" xfId="0" applyFont="1" applyFill="1" applyBorder="1" applyAlignment="1" applyProtection="1">
      <alignment horizontal="center" vertical="center"/>
      <protection hidden="1"/>
    </xf>
    <xf numFmtId="0" fontId="16" fillId="0" borderId="100" xfId="0" applyFont="1" applyFill="1" applyBorder="1" applyAlignment="1" applyProtection="1">
      <alignment horizontal="center" vertical="center"/>
      <protection hidden="1"/>
    </xf>
    <xf numFmtId="0" fontId="16" fillId="0" borderId="38" xfId="0" applyFont="1" applyFill="1" applyBorder="1" applyAlignment="1" applyProtection="1">
      <alignment horizontal="center" vertical="center"/>
      <protection hidden="1"/>
    </xf>
    <xf numFmtId="172" fontId="16" fillId="2" borderId="51" xfId="0" applyNumberFormat="1" applyFont="1" applyFill="1" applyBorder="1" applyAlignment="1" applyProtection="1">
      <alignment horizontal="center" vertical="center"/>
      <protection locked="0"/>
    </xf>
    <xf numFmtId="172" fontId="16" fillId="0" borderId="38" xfId="0" applyNumberFormat="1" applyFont="1" applyFill="1" applyBorder="1" applyAlignment="1" applyProtection="1">
      <alignment horizontal="center" vertical="center"/>
      <protection hidden="1"/>
    </xf>
    <xf numFmtId="172" fontId="16" fillId="0" borderId="49" xfId="0" applyNumberFormat="1" applyFont="1" applyFill="1" applyBorder="1" applyAlignment="1" applyProtection="1">
      <alignment horizontal="center" vertical="center"/>
      <protection hidden="1"/>
    </xf>
    <xf numFmtId="0" fontId="16" fillId="0" borderId="135" xfId="0" applyFont="1" applyFill="1" applyBorder="1" applyAlignment="1" applyProtection="1">
      <alignment horizontal="center" vertical="center" wrapText="1"/>
      <protection hidden="1"/>
    </xf>
    <xf numFmtId="0" fontId="16" fillId="0" borderId="98" xfId="0" applyFont="1" applyFill="1" applyBorder="1" applyAlignment="1" applyProtection="1">
      <alignment horizontal="center" vertical="center" wrapText="1"/>
      <protection hidden="1"/>
    </xf>
    <xf numFmtId="0" fontId="16" fillId="0" borderId="142" xfId="0" applyFont="1" applyFill="1" applyBorder="1" applyAlignment="1" applyProtection="1">
      <alignment horizontal="center" vertical="center" wrapText="1"/>
      <protection hidden="1"/>
    </xf>
    <xf numFmtId="172" fontId="16" fillId="0" borderId="51" xfId="0" applyNumberFormat="1" applyFont="1" applyFill="1" applyBorder="1" applyAlignment="1" applyProtection="1">
      <alignment horizontal="center" vertical="center"/>
      <protection hidden="1"/>
    </xf>
    <xf numFmtId="172" fontId="16" fillId="2" borderId="38" xfId="0" applyNumberFormat="1" applyFont="1" applyFill="1" applyBorder="1" applyAlignment="1" applyProtection="1">
      <alignment horizontal="center" vertical="center"/>
      <protection locked="0"/>
    </xf>
    <xf numFmtId="0" fontId="16" fillId="0" borderId="44" xfId="0" applyFont="1" applyFill="1" applyBorder="1" applyAlignment="1" applyProtection="1">
      <alignment horizontal="center" vertical="center"/>
      <protection hidden="1"/>
    </xf>
    <xf numFmtId="0" fontId="16" fillId="0" borderId="45" xfId="0" applyFont="1" applyFill="1" applyBorder="1" applyAlignment="1" applyProtection="1">
      <alignment horizontal="center" vertical="center"/>
      <protection hidden="1"/>
    </xf>
    <xf numFmtId="172" fontId="16" fillId="0" borderId="132" xfId="0" applyNumberFormat="1" applyFont="1" applyFill="1" applyBorder="1" applyAlignment="1" applyProtection="1">
      <alignment horizontal="center" vertical="center"/>
      <protection hidden="1"/>
    </xf>
    <xf numFmtId="172" fontId="16" fillId="0" borderId="126" xfId="0" applyNumberFormat="1" applyFont="1" applyFill="1" applyBorder="1" applyAlignment="1" applyProtection="1">
      <alignment horizontal="center" vertical="center"/>
      <protection hidden="1"/>
    </xf>
    <xf numFmtId="172" fontId="16" fillId="0" borderId="133" xfId="0" applyNumberFormat="1" applyFont="1" applyFill="1" applyBorder="1" applyAlignment="1" applyProtection="1">
      <alignment horizontal="center" vertical="center"/>
      <protection hidden="1"/>
    </xf>
    <xf numFmtId="172" fontId="16" fillId="0" borderId="62" xfId="0" applyNumberFormat="1" applyFont="1" applyFill="1" applyBorder="1" applyAlignment="1" applyProtection="1">
      <alignment horizontal="center" vertical="center"/>
      <protection hidden="1"/>
    </xf>
    <xf numFmtId="172" fontId="16" fillId="0" borderId="0" xfId="0" applyNumberFormat="1" applyFont="1" applyFill="1" applyBorder="1" applyAlignment="1" applyProtection="1">
      <alignment horizontal="center" vertical="center"/>
      <protection hidden="1"/>
    </xf>
    <xf numFmtId="172" fontId="16" fillId="0" borderId="134" xfId="0" applyNumberFormat="1" applyFont="1" applyFill="1" applyBorder="1" applyAlignment="1" applyProtection="1">
      <alignment horizontal="center" vertical="center"/>
      <protection hidden="1"/>
    </xf>
    <xf numFmtId="172" fontId="16" fillId="0" borderId="109" xfId="0" applyNumberFormat="1" applyFont="1" applyFill="1" applyBorder="1" applyAlignment="1" applyProtection="1">
      <alignment horizontal="center" vertical="center"/>
      <protection hidden="1"/>
    </xf>
    <xf numFmtId="172" fontId="16" fillId="0" borderId="110" xfId="0" applyNumberFormat="1" applyFont="1" applyFill="1" applyBorder="1" applyAlignment="1" applyProtection="1">
      <alignment horizontal="center" vertical="center"/>
      <protection hidden="1"/>
    </xf>
    <xf numFmtId="172" fontId="16" fillId="0" borderId="111" xfId="0" applyNumberFormat="1" applyFont="1" applyFill="1" applyBorder="1" applyAlignment="1" applyProtection="1">
      <alignment horizontal="center" vertical="center"/>
      <protection hidden="1"/>
    </xf>
    <xf numFmtId="172" fontId="16" fillId="2" borderId="45" xfId="0" applyNumberFormat="1" applyFont="1" applyFill="1" applyBorder="1" applyAlignment="1" applyProtection="1">
      <alignment horizontal="center" vertical="center"/>
      <protection locked="0"/>
    </xf>
    <xf numFmtId="0" fontId="13" fillId="0" borderId="44" xfId="0" applyFont="1" applyFill="1" applyBorder="1" applyAlignment="1" applyProtection="1">
      <alignment horizontal="left" vertical="center"/>
      <protection hidden="1"/>
    </xf>
    <xf numFmtId="0" fontId="13" fillId="0" borderId="45" xfId="0" applyFont="1" applyFill="1" applyBorder="1" applyAlignment="1" applyProtection="1">
      <alignment horizontal="left" vertical="center"/>
      <protection hidden="1"/>
    </xf>
    <xf numFmtId="0" fontId="13" fillId="2" borderId="45" xfId="0" applyFont="1" applyFill="1" applyBorder="1" applyAlignment="1" applyProtection="1">
      <alignment horizontal="left" vertical="center"/>
      <protection locked="0"/>
    </xf>
    <xf numFmtId="0" fontId="13" fillId="2" borderId="46" xfId="0" applyFont="1" applyFill="1" applyBorder="1" applyAlignment="1" applyProtection="1">
      <alignment horizontal="left" vertical="center"/>
      <protection locked="0"/>
    </xf>
    <xf numFmtId="0" fontId="40" fillId="0" borderId="132" xfId="0" applyNumberFormat="1" applyFont="1" applyFill="1" applyBorder="1" applyAlignment="1" applyProtection="1">
      <alignment horizontal="center" vertical="center" textRotation="90" wrapText="1"/>
      <protection hidden="1"/>
    </xf>
    <xf numFmtId="0" fontId="40" fillId="0" borderId="133" xfId="0" applyNumberFormat="1" applyFont="1" applyFill="1" applyBorder="1" applyAlignment="1" applyProtection="1">
      <alignment horizontal="center" vertical="center" textRotation="90" wrapText="1"/>
      <protection hidden="1"/>
    </xf>
    <xf numFmtId="0" fontId="40" fillId="0" borderId="62" xfId="0" applyNumberFormat="1" applyFont="1" applyFill="1" applyBorder="1" applyAlignment="1" applyProtection="1">
      <alignment horizontal="center" vertical="center" textRotation="90" wrapText="1"/>
      <protection hidden="1"/>
    </xf>
    <xf numFmtId="0" fontId="40" fillId="0" borderId="134" xfId="0" applyNumberFormat="1" applyFont="1" applyFill="1" applyBorder="1" applyAlignment="1" applyProtection="1">
      <alignment horizontal="center" vertical="center" textRotation="90" wrapText="1"/>
      <protection hidden="1"/>
    </xf>
    <xf numFmtId="0" fontId="40" fillId="0" borderId="95" xfId="0" applyNumberFormat="1" applyFont="1" applyFill="1" applyBorder="1" applyAlignment="1" applyProtection="1">
      <alignment horizontal="center" vertical="center" textRotation="90" wrapText="1"/>
      <protection hidden="1"/>
    </xf>
    <xf numFmtId="0" fontId="40" fillId="0" borderId="124" xfId="0" applyNumberFormat="1" applyFont="1" applyFill="1" applyBorder="1" applyAlignment="1" applyProtection="1">
      <alignment horizontal="center" vertical="center" textRotation="90" wrapText="1"/>
      <protection hidden="1"/>
    </xf>
    <xf numFmtId="0" fontId="40" fillId="0" borderId="127" xfId="0" applyNumberFormat="1" applyFont="1" applyFill="1" applyBorder="1" applyAlignment="1" applyProtection="1">
      <alignment horizontal="center" vertical="center" textRotation="90" wrapText="1"/>
      <protection hidden="1"/>
    </xf>
    <xf numFmtId="0" fontId="40" fillId="0" borderId="63" xfId="0" applyNumberFormat="1" applyFont="1" applyFill="1" applyBorder="1" applyAlignment="1" applyProtection="1">
      <alignment horizontal="center" vertical="center" textRotation="90" wrapText="1"/>
      <protection hidden="1"/>
    </xf>
    <xf numFmtId="0" fontId="40" fillId="0" borderId="106" xfId="0" applyNumberFormat="1" applyFont="1" applyFill="1" applyBorder="1" applyAlignment="1" applyProtection="1">
      <alignment horizontal="center" vertical="center" textRotation="90" wrapText="1"/>
      <protection hidden="1"/>
    </xf>
    <xf numFmtId="0" fontId="40" fillId="0" borderId="101" xfId="0" applyNumberFormat="1" applyFont="1" applyFill="1" applyBorder="1" applyAlignment="1" applyProtection="1">
      <alignment horizontal="center" vertical="center" textRotation="90" wrapText="1"/>
      <protection hidden="1"/>
    </xf>
    <xf numFmtId="0" fontId="40" fillId="0" borderId="60" xfId="0" applyNumberFormat="1" applyFont="1" applyFill="1" applyBorder="1" applyAlignment="1" applyProtection="1">
      <alignment horizontal="center" vertical="center" textRotation="90" wrapText="1"/>
      <protection hidden="1"/>
    </xf>
    <xf numFmtId="0" fontId="40" fillId="0" borderId="100" xfId="0" applyNumberFormat="1" applyFont="1" applyFill="1" applyBorder="1" applyAlignment="1" applyProtection="1">
      <alignment horizontal="center" vertical="center" textRotation="90" wrapText="1"/>
      <protection hidden="1"/>
    </xf>
    <xf numFmtId="172" fontId="0" fillId="2" borderId="141" xfId="0" applyNumberFormat="1" applyFill="1" applyBorder="1" applyAlignment="1" applyProtection="1">
      <alignment horizontal="left" vertical="center"/>
      <protection locked="0"/>
    </xf>
    <xf numFmtId="172" fontId="0" fillId="2" borderId="118" xfId="0" applyNumberFormat="1" applyFill="1" applyBorder="1" applyAlignment="1" applyProtection="1">
      <alignment horizontal="left" vertical="center"/>
      <protection locked="0"/>
    </xf>
    <xf numFmtId="172" fontId="0" fillId="2" borderId="119" xfId="0" applyNumberFormat="1" applyFill="1" applyBorder="1" applyAlignment="1" applyProtection="1">
      <alignment horizontal="left" vertical="center"/>
      <protection locked="0"/>
    </xf>
    <xf numFmtId="0" fontId="13" fillId="0" borderId="49" xfId="0" applyFont="1" applyFill="1" applyBorder="1" applyAlignment="1" applyProtection="1">
      <alignment horizontal="center" vertical="center" wrapText="1"/>
      <protection hidden="1"/>
    </xf>
    <xf numFmtId="0" fontId="16" fillId="2" borderId="51" xfId="0" applyFont="1" applyFill="1" applyBorder="1" applyAlignment="1" applyProtection="1">
      <alignment horizontal="center" vertical="center"/>
      <protection locked="0"/>
    </xf>
    <xf numFmtId="0" fontId="13" fillId="0" borderId="100" xfId="0" applyFont="1" applyFill="1" applyBorder="1" applyAlignment="1" applyProtection="1">
      <alignment horizontal="left" vertical="center"/>
      <protection hidden="1"/>
    </xf>
    <xf numFmtId="0" fontId="13" fillId="0" borderId="38" xfId="0" applyFont="1" applyFill="1" applyBorder="1" applyAlignment="1" applyProtection="1">
      <alignment horizontal="left" vertical="center"/>
      <protection hidden="1"/>
    </xf>
    <xf numFmtId="0" fontId="13" fillId="0" borderId="64" xfId="0" applyFont="1" applyFill="1" applyBorder="1" applyAlignment="1" applyProtection="1">
      <alignment horizontal="left" vertical="center"/>
      <protection hidden="1"/>
    </xf>
    <xf numFmtId="0" fontId="13" fillId="0" borderId="108" xfId="0" applyFont="1" applyFill="1" applyBorder="1" applyAlignment="1" applyProtection="1">
      <alignment horizontal="left" vertical="center"/>
      <protection hidden="1"/>
    </xf>
    <xf numFmtId="0" fontId="13" fillId="2" borderId="108" xfId="0" applyFont="1" applyFill="1" applyBorder="1" applyAlignment="1" applyProtection="1">
      <alignment horizontal="left" vertical="center"/>
      <protection locked="0"/>
    </xf>
    <xf numFmtId="0" fontId="13" fillId="2" borderId="65" xfId="0" applyFont="1" applyFill="1" applyBorder="1" applyAlignment="1" applyProtection="1">
      <alignment horizontal="left" vertical="center"/>
      <protection locked="0"/>
    </xf>
    <xf numFmtId="0" fontId="13" fillId="2" borderId="112" xfId="0" applyFont="1" applyFill="1" applyBorder="1" applyAlignment="1" applyProtection="1">
      <alignment horizontal="left" vertical="center"/>
      <protection locked="0"/>
    </xf>
    <xf numFmtId="0" fontId="13" fillId="2" borderId="113" xfId="0" applyFont="1" applyFill="1" applyBorder="1" applyAlignment="1" applyProtection="1">
      <alignment horizontal="left" vertical="center"/>
      <protection locked="0"/>
    </xf>
    <xf numFmtId="0" fontId="13" fillId="2" borderId="114" xfId="0" applyFont="1" applyFill="1" applyBorder="1" applyAlignment="1" applyProtection="1">
      <alignment horizontal="left" vertical="center"/>
      <protection locked="0"/>
    </xf>
    <xf numFmtId="0" fontId="13" fillId="0" borderId="50" xfId="0" applyFont="1" applyFill="1" applyBorder="1" applyAlignment="1" applyProtection="1">
      <alignment horizontal="center" vertical="center" wrapText="1"/>
      <protection hidden="1"/>
    </xf>
    <xf numFmtId="0" fontId="16" fillId="2" borderId="38" xfId="0" applyFont="1" applyFill="1" applyBorder="1" applyAlignment="1" applyProtection="1">
      <alignment horizontal="center" vertical="center"/>
      <protection locked="0"/>
    </xf>
    <xf numFmtId="0" fontId="16" fillId="2" borderId="45" xfId="0" applyFont="1" applyFill="1" applyBorder="1" applyAlignment="1" applyProtection="1">
      <alignment horizontal="center" vertical="center"/>
      <protection locked="0"/>
    </xf>
    <xf numFmtId="0" fontId="1" fillId="0" borderId="113" xfId="0" applyFont="1" applyFill="1" applyBorder="1" applyAlignment="1" applyProtection="1">
      <alignment horizontal="left" vertical="center"/>
      <protection hidden="1"/>
    </xf>
    <xf numFmtId="0" fontId="1" fillId="0" borderId="206" xfId="0" applyFont="1" applyFill="1" applyBorder="1" applyAlignment="1" applyProtection="1">
      <alignment horizontal="left" vertical="center"/>
      <protection hidden="1"/>
    </xf>
    <xf numFmtId="0" fontId="1" fillId="0" borderId="130" xfId="0" applyFont="1" applyFill="1" applyBorder="1" applyAlignment="1" applyProtection="1">
      <alignment horizontal="left" vertical="center"/>
      <protection hidden="1"/>
    </xf>
    <xf numFmtId="0" fontId="1" fillId="0" borderId="137" xfId="0" applyFont="1" applyFill="1" applyBorder="1" applyAlignment="1" applyProtection="1">
      <alignment horizontal="left" vertical="center"/>
      <protection hidden="1"/>
    </xf>
    <xf numFmtId="172" fontId="0" fillId="2" borderId="112" xfId="0" applyNumberFormat="1" applyFill="1" applyBorder="1" applyAlignment="1" applyProtection="1">
      <alignment horizontal="left" vertical="center"/>
      <protection locked="0"/>
    </xf>
    <xf numFmtId="172" fontId="0" fillId="2" borderId="113" xfId="0" applyNumberFormat="1" applyFill="1" applyBorder="1" applyAlignment="1" applyProtection="1">
      <alignment horizontal="left" vertical="center"/>
      <protection locked="0"/>
    </xf>
    <xf numFmtId="172" fontId="0" fillId="2" borderId="114" xfId="0" applyNumberFormat="1" applyFill="1" applyBorder="1" applyAlignment="1" applyProtection="1">
      <alignment horizontal="left" vertical="center"/>
      <protection locked="0"/>
    </xf>
    <xf numFmtId="172" fontId="0" fillId="2" borderId="120" xfId="0" applyNumberFormat="1" applyFill="1" applyBorder="1" applyAlignment="1" applyProtection="1">
      <alignment horizontal="left" vertical="center"/>
      <protection locked="0"/>
    </xf>
    <xf numFmtId="172" fontId="0" fillId="2" borderId="130" xfId="0" applyNumberFormat="1" applyFill="1" applyBorder="1" applyAlignment="1" applyProtection="1">
      <alignment horizontal="left" vertical="center"/>
      <protection locked="0"/>
    </xf>
    <xf numFmtId="172" fontId="0" fillId="2" borderId="131" xfId="0" applyNumberFormat="1" applyFill="1" applyBorder="1" applyAlignment="1" applyProtection="1">
      <alignment horizontal="left" vertical="center"/>
      <protection locked="0"/>
    </xf>
    <xf numFmtId="0" fontId="16" fillId="0" borderId="101" xfId="0" applyFont="1" applyFill="1" applyBorder="1" applyAlignment="1" applyProtection="1">
      <alignment horizontal="center" vertical="center" wrapText="1"/>
      <protection hidden="1"/>
    </xf>
    <xf numFmtId="0" fontId="16" fillId="0" borderId="51" xfId="0" applyFont="1" applyFill="1" applyBorder="1" applyAlignment="1" applyProtection="1">
      <alignment horizontal="center" vertical="center" wrapText="1"/>
      <protection hidden="1"/>
    </xf>
    <xf numFmtId="0" fontId="16" fillId="0" borderId="44" xfId="0" applyFont="1" applyFill="1" applyBorder="1" applyAlignment="1" applyProtection="1">
      <alignment horizontal="center" vertical="center" wrapText="1"/>
      <protection hidden="1"/>
    </xf>
    <xf numFmtId="0" fontId="16" fillId="0" borderId="45" xfId="0" applyFont="1" applyFill="1" applyBorder="1" applyAlignment="1" applyProtection="1">
      <alignment horizontal="center" vertical="center" wrapText="1"/>
      <protection hidden="1"/>
    </xf>
    <xf numFmtId="0" fontId="16" fillId="0" borderId="100" xfId="0" applyFont="1" applyFill="1" applyBorder="1" applyAlignment="1" applyProtection="1">
      <alignment horizontal="center" vertical="center" wrapText="1"/>
      <protection hidden="1"/>
    </xf>
    <xf numFmtId="0" fontId="16" fillId="0" borderId="38" xfId="0" applyFont="1" applyFill="1" applyBorder="1" applyAlignment="1" applyProtection="1">
      <alignment horizontal="center" vertical="center" wrapText="1"/>
      <protection hidden="1"/>
    </xf>
    <xf numFmtId="0" fontId="13" fillId="0" borderId="135" xfId="0" applyFont="1" applyFill="1" applyBorder="1" applyAlignment="1" applyProtection="1">
      <alignment horizontal="center" vertical="center" wrapText="1"/>
      <protection hidden="1"/>
    </xf>
    <xf numFmtId="0" fontId="13" fillId="0" borderId="98" xfId="0" applyFont="1" applyFill="1" applyBorder="1" applyAlignment="1" applyProtection="1">
      <alignment horizontal="center" vertical="center" wrapText="1"/>
      <protection hidden="1"/>
    </xf>
    <xf numFmtId="0" fontId="13" fillId="0" borderId="102" xfId="0" applyFont="1" applyFill="1" applyBorder="1" applyAlignment="1" applyProtection="1">
      <alignment horizontal="center" vertical="center" wrapText="1"/>
      <protection hidden="1"/>
    </xf>
    <xf numFmtId="0" fontId="0" fillId="0" borderId="125" xfId="0" applyFill="1" applyBorder="1" applyAlignment="1" applyProtection="1">
      <alignment horizontal="center" vertical="center"/>
      <protection hidden="1"/>
    </xf>
    <xf numFmtId="0" fontId="0" fillId="0" borderId="127" xfId="0" applyFill="1" applyBorder="1" applyAlignment="1" applyProtection="1">
      <alignment horizontal="center" vertical="center"/>
      <protection hidden="1"/>
    </xf>
    <xf numFmtId="0" fontId="0" fillId="0" borderId="128" xfId="0" applyFill="1" applyBorder="1" applyAlignment="1" applyProtection="1">
      <alignment horizontal="center" vertical="center"/>
      <protection hidden="1"/>
    </xf>
    <xf numFmtId="0" fontId="0" fillId="0" borderId="63" xfId="0" applyFill="1" applyBorder="1" applyAlignment="1" applyProtection="1">
      <alignment horizontal="center" vertical="center"/>
      <protection hidden="1"/>
    </xf>
    <xf numFmtId="0" fontId="0" fillId="0" borderId="129" xfId="0" applyFill="1" applyBorder="1" applyAlignment="1" applyProtection="1">
      <alignment horizontal="center" vertical="center"/>
      <protection hidden="1"/>
    </xf>
    <xf numFmtId="0" fontId="0" fillId="0" borderId="68" xfId="0" applyFill="1" applyBorder="1" applyAlignment="1" applyProtection="1">
      <alignment horizontal="center" vertical="center"/>
      <protection hidden="1"/>
    </xf>
    <xf numFmtId="0" fontId="1" fillId="0" borderId="118" xfId="0" applyFont="1" applyFill="1" applyBorder="1" applyAlignment="1" applyProtection="1">
      <alignment horizontal="left" vertical="center"/>
      <protection hidden="1"/>
    </xf>
    <xf numFmtId="0" fontId="1" fillId="0" borderId="136" xfId="0" applyFont="1" applyFill="1" applyBorder="1" applyAlignment="1" applyProtection="1">
      <alignment horizontal="left" vertical="center"/>
      <protection hidden="1"/>
    </xf>
    <xf numFmtId="0" fontId="45" fillId="0" borderId="117" xfId="0" applyFont="1" applyFill="1" applyBorder="1" applyAlignment="1" applyProtection="1">
      <alignment horizontal="center" vertical="center"/>
      <protection hidden="1"/>
    </xf>
    <xf numFmtId="0" fontId="45" fillId="0" borderId="118" xfId="0" applyFont="1" applyFill="1" applyBorder="1" applyAlignment="1" applyProtection="1">
      <alignment horizontal="center" vertical="center"/>
      <protection hidden="1"/>
    </xf>
    <xf numFmtId="0" fontId="45" fillId="0" borderId="119" xfId="0" applyFont="1" applyFill="1" applyBorder="1" applyAlignment="1" applyProtection="1">
      <alignment horizontal="center" vertical="center"/>
      <protection hidden="1"/>
    </xf>
    <xf numFmtId="0" fontId="60" fillId="0" borderId="19" xfId="0" applyNumberFormat="1" applyFont="1" applyFill="1" applyBorder="1" applyAlignment="1" applyProtection="1">
      <alignment horizontal="center" vertical="center" wrapText="1"/>
      <protection hidden="1"/>
    </xf>
    <xf numFmtId="0" fontId="13" fillId="0" borderId="101" xfId="0" applyFont="1" applyFill="1" applyBorder="1" applyAlignment="1" applyProtection="1">
      <alignment horizontal="left" vertical="center"/>
      <protection hidden="1"/>
    </xf>
    <xf numFmtId="0" fontId="13" fillId="0" borderId="51" xfId="0" applyFont="1" applyFill="1" applyBorder="1" applyAlignment="1" applyProtection="1">
      <alignment horizontal="left" vertical="center"/>
      <protection hidden="1"/>
    </xf>
    <xf numFmtId="0" fontId="13" fillId="2" borderId="51" xfId="0" applyFont="1" applyFill="1" applyBorder="1" applyAlignment="1" applyProtection="1">
      <alignment horizontal="left" vertical="center"/>
      <protection locked="0"/>
    </xf>
    <xf numFmtId="0" fontId="13" fillId="2" borderId="116"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hidden="1"/>
    </xf>
    <xf numFmtId="0" fontId="13" fillId="0" borderId="41" xfId="0" applyFont="1" applyFill="1" applyBorder="1" applyAlignment="1" applyProtection="1">
      <alignment horizontal="left" vertical="center"/>
      <protection hidden="1"/>
    </xf>
    <xf numFmtId="172" fontId="13" fillId="2" borderId="95" xfId="0" applyNumberFormat="1" applyFont="1" applyFill="1" applyBorder="1" applyAlignment="1" applyProtection="1">
      <alignment horizontal="left" vertical="center"/>
      <protection locked="0"/>
    </xf>
    <xf numFmtId="172" fontId="13" fillId="2" borderId="96" xfId="0" applyNumberFormat="1" applyFont="1" applyFill="1" applyBorder="1" applyAlignment="1" applyProtection="1">
      <alignment horizontal="left" vertical="center"/>
      <protection locked="0"/>
    </xf>
    <xf numFmtId="172" fontId="13" fillId="2" borderId="124" xfId="0" applyNumberFormat="1"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13" fillId="2" borderId="120" xfId="0" applyFont="1" applyFill="1" applyBorder="1" applyAlignment="1" applyProtection="1">
      <alignment horizontal="left" vertical="center"/>
      <protection locked="0"/>
    </xf>
    <xf numFmtId="0" fontId="13" fillId="2" borderId="39" xfId="0" applyFont="1" applyFill="1" applyBorder="1" applyAlignment="1" applyProtection="1">
      <alignment horizontal="left" vertical="center"/>
      <protection locked="0"/>
    </xf>
    <xf numFmtId="0" fontId="13" fillId="0" borderId="121" xfId="0" applyFont="1" applyFill="1" applyBorder="1" applyAlignment="1" applyProtection="1">
      <alignment horizontal="left" vertical="center"/>
      <protection hidden="1"/>
    </xf>
    <xf numFmtId="0" fontId="13" fillId="0" borderId="67" xfId="0" applyFont="1" applyFill="1" applyBorder="1" applyAlignment="1" applyProtection="1">
      <alignment horizontal="left" vertical="center"/>
      <protection hidden="1"/>
    </xf>
    <xf numFmtId="0" fontId="13" fillId="0" borderId="122" xfId="0" applyFont="1" applyFill="1" applyBorder="1" applyAlignment="1" applyProtection="1">
      <alignment horizontal="left" vertical="center"/>
      <protection hidden="1"/>
    </xf>
    <xf numFmtId="0" fontId="13" fillId="0" borderId="106" xfId="0" applyFont="1" applyFill="1" applyBorder="1" applyAlignment="1" applyProtection="1">
      <alignment horizontal="left" vertical="center"/>
      <protection hidden="1"/>
    </xf>
    <xf numFmtId="0" fontId="13" fillId="2" borderId="93" xfId="0" applyFont="1" applyFill="1" applyBorder="1" applyAlignment="1" applyProtection="1">
      <alignment horizontal="left" vertical="center" wrapText="1"/>
      <protection locked="0"/>
    </xf>
    <xf numFmtId="0" fontId="13" fillId="2" borderId="94" xfId="0" applyFont="1" applyFill="1" applyBorder="1" applyAlignment="1" applyProtection="1">
      <alignment horizontal="left" vertical="center" wrapText="1"/>
      <protection locked="0"/>
    </xf>
    <xf numFmtId="0" fontId="13" fillId="2" borderId="123" xfId="0" applyFont="1" applyFill="1" applyBorder="1" applyAlignment="1" applyProtection="1">
      <alignment horizontal="left" vertical="center" wrapText="1"/>
      <protection locked="0"/>
    </xf>
    <xf numFmtId="0" fontId="13" fillId="2" borderId="95" xfId="0" applyFont="1" applyFill="1" applyBorder="1" applyAlignment="1" applyProtection="1">
      <alignment horizontal="left" vertical="center" wrapText="1"/>
      <protection locked="0"/>
    </xf>
    <xf numFmtId="0" fontId="13" fillId="2" borderId="96" xfId="0" applyFont="1" applyFill="1" applyBorder="1" applyAlignment="1" applyProtection="1">
      <alignment horizontal="left" vertical="center" wrapText="1"/>
      <protection locked="0"/>
    </xf>
    <xf numFmtId="0" fontId="13" fillId="2" borderId="124" xfId="0" applyFont="1" applyFill="1" applyBorder="1" applyAlignment="1" applyProtection="1">
      <alignment horizontal="left" vertical="center" wrapText="1"/>
      <protection locked="0"/>
    </xf>
    <xf numFmtId="0" fontId="40" fillId="0" borderId="136" xfId="0" applyNumberFormat="1" applyFont="1" applyFill="1" applyBorder="1" applyAlignment="1" applyProtection="1">
      <alignment horizontal="center" vertical="center" textRotation="90" wrapText="1"/>
      <protection hidden="1"/>
    </xf>
    <xf numFmtId="0" fontId="40" fillId="0" borderId="137" xfId="0" applyNumberFormat="1" applyFont="1" applyFill="1" applyBorder="1" applyAlignment="1" applyProtection="1">
      <alignment horizontal="center" vertical="center" textRotation="90" wrapText="1"/>
      <protection hidden="1"/>
    </xf>
    <xf numFmtId="0" fontId="40" fillId="0" borderId="138" xfId="0" applyNumberFormat="1" applyFont="1" applyFill="1" applyBorder="1" applyAlignment="1" applyProtection="1">
      <alignment horizontal="center" vertical="center" textRotation="90" wrapText="1"/>
      <protection hidden="1"/>
    </xf>
    <xf numFmtId="0" fontId="40" fillId="0" borderId="139" xfId="0" applyNumberFormat="1" applyFont="1" applyFill="1" applyBorder="1" applyAlignment="1" applyProtection="1">
      <alignment horizontal="center" vertical="center" textRotation="90" wrapText="1"/>
      <protection hidden="1"/>
    </xf>
    <xf numFmtId="0" fontId="40" fillId="0" borderId="140" xfId="0" applyNumberFormat="1" applyFont="1" applyFill="1" applyBorder="1" applyAlignment="1" applyProtection="1">
      <alignment horizontal="center" vertical="center" textRotation="90" wrapText="1"/>
      <protection hidden="1"/>
    </xf>
    <xf numFmtId="0" fontId="61" fillId="0" borderId="99" xfId="0" applyNumberFormat="1" applyFont="1" applyFill="1" applyBorder="1" applyAlignment="1" applyProtection="1">
      <alignment horizontal="center" vertical="center" wrapText="1"/>
      <protection hidden="1"/>
    </xf>
    <xf numFmtId="0" fontId="61" fillId="0" borderId="98" xfId="0" applyNumberFormat="1" applyFont="1" applyFill="1" applyBorder="1" applyAlignment="1" applyProtection="1">
      <alignment horizontal="center" vertical="center" wrapText="1"/>
      <protection hidden="1"/>
    </xf>
    <xf numFmtId="0" fontId="61" fillId="0" borderId="102" xfId="0" applyNumberFormat="1" applyFont="1" applyFill="1" applyBorder="1" applyAlignment="1" applyProtection="1">
      <alignment horizontal="center" vertical="center" wrapText="1"/>
      <protection hidden="1"/>
    </xf>
    <xf numFmtId="169" fontId="42" fillId="0" borderId="99" xfId="0" applyNumberFormat="1" applyFont="1" applyFill="1" applyBorder="1" applyAlignment="1" applyProtection="1">
      <alignment horizontal="center" vertical="center" wrapText="1"/>
      <protection hidden="1"/>
    </xf>
    <xf numFmtId="169" fontId="42" fillId="0" borderId="98" xfId="0" applyNumberFormat="1" applyFont="1" applyFill="1" applyBorder="1" applyAlignment="1" applyProtection="1">
      <alignment horizontal="center" vertical="center" wrapText="1"/>
      <protection hidden="1"/>
    </xf>
    <xf numFmtId="169" fontId="42" fillId="0" borderId="102" xfId="0" applyNumberFormat="1" applyFont="1" applyFill="1" applyBorder="1" applyAlignment="1" applyProtection="1">
      <alignment horizontal="center" vertical="center" wrapText="1"/>
      <protection hidden="1"/>
    </xf>
    <xf numFmtId="0" fontId="13" fillId="0" borderId="112" xfId="0" applyFont="1" applyFill="1" applyBorder="1" applyAlignment="1" applyProtection="1">
      <alignment horizontal="left" vertical="center"/>
      <protection hidden="1"/>
    </xf>
    <xf numFmtId="0" fontId="13" fillId="0" borderId="113" xfId="0" applyFont="1" applyFill="1" applyBorder="1" applyAlignment="1" applyProtection="1">
      <alignment horizontal="left" vertical="center"/>
      <protection hidden="1"/>
    </xf>
    <xf numFmtId="0" fontId="13" fillId="0" borderId="114" xfId="0" applyFont="1" applyFill="1" applyBorder="1" applyAlignment="1" applyProtection="1">
      <alignment horizontal="left" vertical="center"/>
      <protection hidden="1"/>
    </xf>
    <xf numFmtId="0" fontId="11" fillId="0" borderId="45" xfId="0" applyFont="1" applyFill="1" applyBorder="1" applyAlignment="1" applyProtection="1">
      <alignment horizontal="left" vertical="center"/>
      <protection hidden="1"/>
    </xf>
    <xf numFmtId="0" fontId="0" fillId="0" borderId="0" xfId="0" applyFill="1" applyBorder="1" applyAlignment="1" applyProtection="1">
      <alignment horizontal="center" vertical="center"/>
      <protection hidden="1"/>
    </xf>
    <xf numFmtId="0" fontId="64" fillId="0" borderId="0" xfId="0" applyFont="1" applyFill="1" applyBorder="1" applyAlignment="1" applyProtection="1">
      <alignment horizontal="left" vertical="center" wrapText="1"/>
      <protection hidden="1"/>
    </xf>
    <xf numFmtId="0" fontId="64" fillId="0" borderId="63" xfId="0" applyFont="1" applyFill="1" applyBorder="1" applyAlignment="1" applyProtection="1">
      <alignment horizontal="left" vertical="center" wrapText="1"/>
      <protection hidden="1"/>
    </xf>
    <xf numFmtId="0" fontId="64" fillId="0" borderId="96" xfId="0" applyFont="1" applyFill="1" applyBorder="1" applyAlignment="1" applyProtection="1">
      <alignment horizontal="left" vertical="center" wrapText="1"/>
      <protection hidden="1"/>
    </xf>
    <xf numFmtId="0" fontId="64" fillId="0" borderId="106" xfId="0" applyFont="1" applyFill="1" applyBorder="1" applyAlignment="1" applyProtection="1">
      <alignment horizontal="left" vertical="center" wrapText="1"/>
      <protection hidden="1"/>
    </xf>
    <xf numFmtId="0" fontId="0" fillId="0" borderId="45" xfId="0" applyFill="1" applyBorder="1" applyAlignment="1" applyProtection="1">
      <alignment horizontal="right" vertical="center"/>
      <protection hidden="1"/>
    </xf>
    <xf numFmtId="0" fontId="0" fillId="0" borderId="107" xfId="0" applyFill="1" applyBorder="1" applyAlignment="1" applyProtection="1">
      <alignment horizontal="center" vertical="center"/>
      <protection hidden="1"/>
    </xf>
    <xf numFmtId="0" fontId="13" fillId="2" borderId="109" xfId="0" applyFont="1" applyFill="1" applyBorder="1" applyAlignment="1" applyProtection="1">
      <alignment horizontal="left" vertical="center"/>
      <protection locked="0"/>
    </xf>
    <xf numFmtId="0" fontId="13" fillId="2" borderId="110" xfId="0" applyFont="1" applyFill="1" applyBorder="1" applyAlignment="1" applyProtection="1">
      <alignment horizontal="left" vertical="center"/>
      <protection locked="0"/>
    </xf>
    <xf numFmtId="0" fontId="13" fillId="2" borderId="111" xfId="0" applyFont="1" applyFill="1" applyBorder="1" applyAlignment="1" applyProtection="1">
      <alignment horizontal="left" vertical="center"/>
      <protection locked="0"/>
    </xf>
    <xf numFmtId="0" fontId="62" fillId="0" borderId="105" xfId="0" applyNumberFormat="1" applyFont="1" applyFill="1" applyBorder="1" applyAlignment="1" applyProtection="1">
      <alignment horizontal="center" vertical="center"/>
      <protection hidden="1"/>
    </xf>
    <xf numFmtId="0" fontId="62" fillId="0" borderId="103" xfId="0" applyNumberFormat="1" applyFont="1" applyFill="1" applyBorder="1" applyAlignment="1" applyProtection="1">
      <alignment horizontal="center" vertical="center"/>
      <protection hidden="1"/>
    </xf>
    <xf numFmtId="0" fontId="62" fillId="0" borderId="104" xfId="0" applyNumberFormat="1" applyFont="1" applyFill="1" applyBorder="1" applyAlignment="1" applyProtection="1">
      <alignment horizontal="center" vertical="center"/>
      <protection hidden="1"/>
    </xf>
    <xf numFmtId="0" fontId="0" fillId="0" borderId="100" xfId="0" applyFill="1" applyBorder="1" applyAlignment="1" applyProtection="1">
      <alignment horizontal="center" vertical="center" wrapText="1"/>
      <protection hidden="1"/>
    </xf>
    <xf numFmtId="0" fontId="0" fillId="0" borderId="38" xfId="0" applyFill="1" applyBorder="1" applyAlignment="1" applyProtection="1">
      <alignment horizontal="center" vertical="center" wrapText="1"/>
      <protection hidden="1"/>
    </xf>
    <xf numFmtId="0" fontId="0" fillId="2" borderId="51" xfId="0" applyFill="1" applyBorder="1" applyAlignment="1" applyProtection="1">
      <alignment horizontal="left" vertical="center"/>
      <protection locked="0" hidden="1"/>
    </xf>
    <xf numFmtId="0" fontId="0" fillId="2" borderId="116" xfId="0" applyFill="1" applyBorder="1" applyAlignment="1" applyProtection="1">
      <alignment horizontal="left" vertical="center"/>
      <protection locked="0" hidden="1"/>
    </xf>
    <xf numFmtId="0" fontId="0" fillId="2" borderId="45" xfId="0" applyFill="1" applyBorder="1" applyAlignment="1" applyProtection="1">
      <alignment horizontal="left" vertical="center"/>
      <protection locked="0" hidden="1"/>
    </xf>
    <xf numFmtId="0" fontId="0" fillId="2" borderId="46" xfId="0" applyFill="1" applyBorder="1" applyAlignment="1" applyProtection="1">
      <alignment horizontal="left" vertical="center"/>
      <protection locked="0" hidden="1"/>
    </xf>
    <xf numFmtId="0" fontId="0" fillId="2" borderId="38" xfId="0" applyFill="1" applyBorder="1" applyAlignment="1" applyProtection="1">
      <alignment horizontal="left" vertical="center"/>
      <protection locked="0" hidden="1"/>
    </xf>
    <xf numFmtId="0" fontId="0" fillId="2" borderId="39" xfId="0" applyFill="1" applyBorder="1" applyAlignment="1" applyProtection="1">
      <alignment horizontal="left" vertical="center"/>
      <protection locked="0" hidden="1"/>
    </xf>
    <xf numFmtId="0" fontId="51" fillId="0" borderId="51" xfId="0" applyFont="1" applyFill="1" applyBorder="1" applyAlignment="1" applyProtection="1">
      <alignment horizontal="left" vertical="center"/>
      <protection hidden="1"/>
    </xf>
    <xf numFmtId="0" fontId="51" fillId="0" borderId="45" xfId="0" applyFont="1" applyFill="1" applyBorder="1" applyAlignment="1" applyProtection="1">
      <alignment horizontal="left" vertical="center"/>
      <protection hidden="1"/>
    </xf>
    <xf numFmtId="0" fontId="51" fillId="0" borderId="38" xfId="0" applyFont="1" applyFill="1" applyBorder="1" applyAlignment="1" applyProtection="1">
      <alignment horizontal="left" vertical="center"/>
      <protection hidden="1"/>
    </xf>
    <xf numFmtId="0" fontId="13" fillId="0" borderId="125" xfId="0" applyFont="1" applyFill="1" applyBorder="1" applyAlignment="1" applyProtection="1">
      <alignment horizontal="left" vertical="center" wrapText="1"/>
      <protection hidden="1"/>
    </xf>
    <xf numFmtId="0" fontId="13" fillId="0" borderId="126" xfId="0" applyFont="1" applyFill="1" applyBorder="1" applyAlignment="1" applyProtection="1">
      <alignment horizontal="left" vertical="center" wrapText="1"/>
      <protection hidden="1"/>
    </xf>
    <xf numFmtId="0" fontId="13" fillId="0" borderId="127" xfId="0" applyFont="1" applyFill="1" applyBorder="1" applyAlignment="1" applyProtection="1">
      <alignment horizontal="left" vertical="center" wrapText="1"/>
      <protection hidden="1"/>
    </xf>
    <xf numFmtId="0" fontId="13" fillId="0" borderId="128" xfId="0" applyFont="1" applyFill="1" applyBorder="1" applyAlignment="1" applyProtection="1">
      <alignment horizontal="left" vertical="center" wrapText="1"/>
      <protection hidden="1"/>
    </xf>
    <xf numFmtId="0" fontId="13" fillId="0" borderId="0" xfId="0" applyFont="1" applyFill="1" applyBorder="1" applyAlignment="1" applyProtection="1">
      <alignment horizontal="left" vertical="center" wrapText="1"/>
      <protection hidden="1"/>
    </xf>
    <xf numFmtId="0" fontId="13" fillId="0" borderId="63" xfId="0" applyFont="1" applyFill="1" applyBorder="1" applyAlignment="1" applyProtection="1">
      <alignment horizontal="left" vertical="center" wrapText="1"/>
      <protection hidden="1"/>
    </xf>
    <xf numFmtId="0" fontId="13" fillId="0" borderId="129" xfId="0" applyFont="1" applyFill="1" applyBorder="1" applyAlignment="1" applyProtection="1">
      <alignment horizontal="left" vertical="center" wrapText="1"/>
      <protection hidden="1"/>
    </xf>
    <xf numFmtId="0" fontId="13" fillId="0" borderId="110" xfId="0" applyFont="1" applyFill="1" applyBorder="1" applyAlignment="1" applyProtection="1">
      <alignment horizontal="left" vertical="center" wrapText="1"/>
      <protection hidden="1"/>
    </xf>
    <xf numFmtId="0" fontId="13" fillId="0" borderId="68" xfId="0" applyFont="1" applyFill="1" applyBorder="1" applyAlignment="1" applyProtection="1">
      <alignment horizontal="left" vertical="center" wrapText="1"/>
      <protection hidden="1"/>
    </xf>
    <xf numFmtId="0" fontId="0" fillId="0" borderId="125" xfId="0" applyFill="1" applyBorder="1" applyAlignment="1" applyProtection="1">
      <alignment horizontal="left" vertical="center" wrapText="1"/>
      <protection hidden="1"/>
    </xf>
    <xf numFmtId="0" fontId="0" fillId="0" borderId="126" xfId="0" applyFill="1" applyBorder="1" applyAlignment="1" applyProtection="1">
      <alignment horizontal="left" vertical="center" wrapText="1"/>
      <protection hidden="1"/>
    </xf>
    <xf numFmtId="0" fontId="0" fillId="0" borderId="127" xfId="0" applyFill="1" applyBorder="1" applyAlignment="1" applyProtection="1">
      <alignment horizontal="left" vertical="center" wrapText="1"/>
      <protection hidden="1"/>
    </xf>
    <xf numFmtId="0" fontId="0" fillId="0" borderId="128" xfId="0" applyFill="1" applyBorder="1" applyAlignment="1" applyProtection="1">
      <alignment horizontal="left" vertical="center" wrapText="1"/>
      <protection hidden="1"/>
    </xf>
    <xf numFmtId="0" fontId="0" fillId="0" borderId="63" xfId="0" applyFill="1" applyBorder="1" applyAlignment="1" applyProtection="1">
      <alignment horizontal="left" vertical="center" wrapText="1"/>
      <protection hidden="1"/>
    </xf>
    <xf numFmtId="0" fontId="0" fillId="0" borderId="129" xfId="0" applyFill="1" applyBorder="1" applyAlignment="1" applyProtection="1">
      <alignment horizontal="left" vertical="center" wrapText="1"/>
      <protection hidden="1"/>
    </xf>
    <xf numFmtId="0" fontId="0" fillId="0" borderId="110" xfId="0" applyFill="1" applyBorder="1" applyAlignment="1" applyProtection="1">
      <alignment horizontal="left" vertical="center" wrapText="1"/>
      <protection hidden="1"/>
    </xf>
    <xf numFmtId="0" fontId="0" fillId="0" borderId="68" xfId="0" applyFill="1" applyBorder="1" applyAlignment="1" applyProtection="1">
      <alignment horizontal="left" vertical="center" wrapText="1"/>
      <protection hidden="1"/>
    </xf>
    <xf numFmtId="0" fontId="13" fillId="0" borderId="0" xfId="0" applyFont="1" applyFill="1" applyBorder="1" applyAlignment="1" applyProtection="1">
      <alignment horizontal="center"/>
      <protection hidden="1"/>
    </xf>
    <xf numFmtId="0" fontId="26" fillId="0" borderId="19" xfId="0" applyFont="1" applyFill="1" applyBorder="1" applyAlignment="1" applyProtection="1">
      <alignment horizontal="left"/>
      <protection hidden="1"/>
    </xf>
    <xf numFmtId="49" fontId="6" fillId="0" borderId="0" xfId="2" applyNumberFormat="1" applyFont="1" applyFill="1" applyBorder="1" applyAlignment="1" applyProtection="1">
      <alignment horizontal="center" vertical="center" wrapText="1"/>
      <protection hidden="1"/>
    </xf>
    <xf numFmtId="49" fontId="6" fillId="0" borderId="147" xfId="2" applyNumberFormat="1" applyFont="1" applyFill="1" applyBorder="1" applyAlignment="1" applyProtection="1">
      <alignment horizontal="center" vertical="center" wrapText="1"/>
      <protection hidden="1"/>
    </xf>
    <xf numFmtId="49" fontId="6" fillId="0" borderId="8" xfId="2" applyNumberFormat="1" applyFont="1" applyFill="1" applyBorder="1" applyAlignment="1" applyProtection="1">
      <alignment horizontal="center" vertical="center" wrapText="1"/>
      <protection hidden="1"/>
    </xf>
    <xf numFmtId="49" fontId="6" fillId="0" borderId="174" xfId="2" applyNumberFormat="1" applyFont="1" applyFill="1" applyBorder="1" applyAlignment="1" applyProtection="1">
      <alignment horizontal="center" vertical="center" wrapText="1"/>
      <protection hidden="1"/>
    </xf>
    <xf numFmtId="167" fontId="22" fillId="0" borderId="76" xfId="2" applyNumberFormat="1" applyFont="1" applyFill="1" applyBorder="1" applyAlignment="1" applyProtection="1">
      <alignment horizontal="center" vertical="center"/>
      <protection hidden="1"/>
    </xf>
    <xf numFmtId="0" fontId="18" fillId="0" borderId="175" xfId="2" applyFont="1" applyFill="1" applyBorder="1" applyAlignment="1" applyProtection="1">
      <alignment horizontal="left" vertical="center"/>
      <protection hidden="1"/>
    </xf>
    <xf numFmtId="0" fontId="18" fillId="0" borderId="176" xfId="2" applyFont="1" applyFill="1" applyBorder="1" applyAlignment="1" applyProtection="1">
      <alignment horizontal="left" vertical="center"/>
      <protection hidden="1"/>
    </xf>
    <xf numFmtId="0" fontId="18" fillId="0" borderId="177" xfId="2" applyFont="1" applyFill="1" applyBorder="1" applyAlignment="1" applyProtection="1">
      <alignment horizontal="left" vertical="center"/>
      <protection hidden="1"/>
    </xf>
    <xf numFmtId="0" fontId="6" fillId="0" borderId="146" xfId="2" applyFont="1" applyFill="1" applyBorder="1" applyAlignment="1" applyProtection="1">
      <alignment vertical="center"/>
      <protection hidden="1"/>
    </xf>
    <xf numFmtId="0" fontId="13" fillId="0" borderId="0" xfId="2" applyFont="1" applyFill="1" applyBorder="1" applyAlignment="1" applyProtection="1">
      <alignment vertical="center"/>
      <protection hidden="1"/>
    </xf>
    <xf numFmtId="0" fontId="6" fillId="0" borderId="17" xfId="2" applyFont="1" applyFill="1" applyBorder="1" applyAlignment="1" applyProtection="1">
      <alignment vertical="center"/>
      <protection hidden="1"/>
    </xf>
    <xf numFmtId="0" fontId="22" fillId="0" borderId="15" xfId="2" applyFont="1" applyFill="1" applyBorder="1" applyAlignment="1" applyProtection="1">
      <alignment vertical="center"/>
      <protection hidden="1"/>
    </xf>
    <xf numFmtId="0" fontId="18" fillId="0" borderId="17" xfId="2" applyFont="1" applyFill="1" applyBorder="1" applyAlignment="1" applyProtection="1">
      <alignment horizontal="center" vertical="center" wrapText="1"/>
      <protection hidden="1"/>
    </xf>
    <xf numFmtId="0" fontId="18" fillId="0" borderId="1" xfId="2" applyFont="1" applyFill="1" applyBorder="1" applyAlignment="1" applyProtection="1">
      <alignment horizontal="center" vertical="center" wrapText="1"/>
      <protection hidden="1"/>
    </xf>
    <xf numFmtId="0" fontId="18" fillId="0" borderId="148" xfId="2" applyFont="1" applyFill="1" applyBorder="1" applyAlignment="1" applyProtection="1">
      <alignment horizontal="center" vertical="center" wrapText="1"/>
      <protection hidden="1"/>
    </xf>
    <xf numFmtId="0" fontId="18" fillId="0" borderId="159" xfId="2" applyFont="1" applyFill="1" applyBorder="1" applyAlignment="1" applyProtection="1">
      <alignment horizontal="center" vertical="center" wrapText="1"/>
      <protection hidden="1"/>
    </xf>
    <xf numFmtId="0" fontId="8" fillId="0" borderId="15" xfId="2" applyFont="1" applyFill="1" applyBorder="1" applyAlignment="1" applyProtection="1">
      <alignment horizontal="center" vertical="center"/>
      <protection hidden="1"/>
    </xf>
    <xf numFmtId="0" fontId="8" fillId="0" borderId="56" xfId="2" applyFont="1" applyFill="1" applyBorder="1" applyAlignment="1" applyProtection="1">
      <alignment horizontal="center" vertical="center"/>
      <protection hidden="1"/>
    </xf>
    <xf numFmtId="0" fontId="8" fillId="0" borderId="161" xfId="2" applyFont="1" applyFill="1" applyBorder="1" applyAlignment="1" applyProtection="1">
      <alignment horizontal="center" vertical="center" wrapText="1"/>
      <protection hidden="1"/>
    </xf>
    <xf numFmtId="0" fontId="8" fillId="0" borderId="4" xfId="2" applyFont="1" applyFill="1" applyBorder="1" applyAlignment="1" applyProtection="1">
      <alignment horizontal="center" vertical="center" wrapText="1"/>
      <protection hidden="1"/>
    </xf>
    <xf numFmtId="0" fontId="8" fillId="0" borderId="162" xfId="2" applyFont="1" applyFill="1" applyBorder="1" applyAlignment="1" applyProtection="1">
      <alignment horizontal="center" vertical="center" wrapText="1"/>
      <protection hidden="1"/>
    </xf>
    <xf numFmtId="0" fontId="8" fillId="0" borderId="150" xfId="2" applyFont="1" applyFill="1" applyBorder="1" applyAlignment="1" applyProtection="1">
      <alignment horizontal="center" vertical="center" wrapText="1"/>
      <protection hidden="1"/>
    </xf>
    <xf numFmtId="0" fontId="2" fillId="0" borderId="168" xfId="2" applyFont="1" applyFill="1" applyBorder="1" applyAlignment="1" applyProtection="1">
      <alignment horizontal="center" vertical="center" wrapText="1"/>
      <protection hidden="1"/>
    </xf>
    <xf numFmtId="0" fontId="14" fillId="0" borderId="169" xfId="2" applyFont="1" applyFill="1" applyBorder="1" applyAlignment="1" applyProtection="1">
      <alignment horizontal="center" vertical="center" wrapText="1"/>
      <protection hidden="1"/>
    </xf>
    <xf numFmtId="0" fontId="14" fillId="0" borderId="170" xfId="2" applyFont="1" applyFill="1" applyBorder="1" applyAlignment="1" applyProtection="1">
      <alignment horizontal="center" vertical="center"/>
      <protection hidden="1"/>
    </xf>
    <xf numFmtId="0" fontId="7" fillId="0" borderId="171" xfId="2" applyFont="1" applyFill="1" applyBorder="1" applyAlignment="1" applyProtection="1">
      <alignment horizontal="center" vertical="center" wrapText="1"/>
      <protection hidden="1"/>
    </xf>
    <xf numFmtId="0" fontId="7" fillId="0" borderId="172" xfId="2" applyFont="1" applyFill="1" applyBorder="1" applyAlignment="1" applyProtection="1">
      <alignment horizontal="center" vertical="center" wrapText="1"/>
      <protection hidden="1"/>
    </xf>
    <xf numFmtId="0" fontId="7" fillId="0" borderId="173" xfId="2" applyFont="1" applyFill="1" applyBorder="1" applyAlignment="1" applyProtection="1">
      <alignment horizontal="center" vertical="center" wrapText="1"/>
      <protection hidden="1"/>
    </xf>
    <xf numFmtId="0" fontId="14" fillId="0" borderId="66" xfId="2" applyFont="1" applyFill="1" applyBorder="1" applyAlignment="1" applyProtection="1">
      <alignment horizontal="center" vertical="center"/>
      <protection hidden="1"/>
    </xf>
    <xf numFmtId="167" fontId="7" fillId="0" borderId="166" xfId="2" applyNumberFormat="1" applyFont="1" applyFill="1" applyBorder="1" applyAlignment="1" applyProtection="1">
      <alignment horizontal="center"/>
      <protection hidden="1"/>
    </xf>
    <xf numFmtId="167" fontId="7" fillId="0" borderId="167" xfId="2" applyNumberFormat="1" applyFont="1" applyFill="1" applyBorder="1" applyAlignment="1" applyProtection="1">
      <alignment horizontal="center"/>
      <protection hidden="1"/>
    </xf>
    <xf numFmtId="167" fontId="7" fillId="0" borderId="30" xfId="2" applyNumberFormat="1" applyFont="1" applyFill="1" applyBorder="1" applyAlignment="1" applyProtection="1">
      <alignment horizontal="center"/>
      <protection hidden="1"/>
    </xf>
    <xf numFmtId="167" fontId="14" fillId="0" borderId="166" xfId="2" applyNumberFormat="1" applyFont="1" applyFill="1" applyBorder="1" applyAlignment="1" applyProtection="1">
      <alignment horizontal="center"/>
      <protection hidden="1"/>
    </xf>
    <xf numFmtId="167" fontId="14" fillId="0" borderId="167" xfId="2" applyNumberFormat="1" applyFont="1" applyFill="1" applyBorder="1" applyAlignment="1" applyProtection="1">
      <alignment horizontal="center"/>
      <protection hidden="1"/>
    </xf>
    <xf numFmtId="167" fontId="14" fillId="0" borderId="30" xfId="2" applyNumberFormat="1" applyFont="1" applyFill="1" applyBorder="1" applyAlignment="1" applyProtection="1">
      <alignment horizontal="center"/>
      <protection hidden="1"/>
    </xf>
    <xf numFmtId="0" fontId="10" fillId="0" borderId="163" xfId="2" applyFont="1" applyFill="1" applyBorder="1" applyAlignment="1" applyProtection="1">
      <alignment horizontal="center" vertical="center"/>
      <protection hidden="1"/>
    </xf>
    <xf numFmtId="0" fontId="10" fillId="0" borderId="164" xfId="2" applyFont="1" applyFill="1" applyBorder="1" applyAlignment="1" applyProtection="1">
      <alignment horizontal="center" vertical="center"/>
      <protection hidden="1"/>
    </xf>
    <xf numFmtId="167" fontId="14" fillId="0" borderId="156" xfId="2" applyNumberFormat="1" applyFont="1" applyFill="1" applyBorder="1" applyAlignment="1" applyProtection="1">
      <alignment horizontal="center"/>
      <protection hidden="1"/>
    </xf>
    <xf numFmtId="167" fontId="14" fillId="0" borderId="157" xfId="2" applyNumberFormat="1" applyFont="1" applyFill="1" applyBorder="1" applyAlignment="1" applyProtection="1">
      <alignment horizontal="center"/>
      <protection hidden="1"/>
    </xf>
    <xf numFmtId="167" fontId="14" fillId="0" borderId="158" xfId="2" applyNumberFormat="1" applyFont="1" applyFill="1" applyBorder="1" applyAlignment="1" applyProtection="1">
      <alignment horizontal="center"/>
      <protection hidden="1"/>
    </xf>
    <xf numFmtId="0" fontId="10" fillId="0" borderId="160" xfId="2" applyFont="1" applyFill="1" applyBorder="1" applyAlignment="1" applyProtection="1">
      <alignment horizontal="center" vertical="center"/>
      <protection hidden="1"/>
    </xf>
    <xf numFmtId="1" fontId="7" fillId="0" borderId="157" xfId="2" applyNumberFormat="1" applyFont="1" applyFill="1" applyBorder="1" applyAlignment="1" applyProtection="1">
      <alignment horizontal="center" vertical="center"/>
      <protection hidden="1"/>
    </xf>
    <xf numFmtId="1" fontId="7" fillId="0" borderId="165" xfId="2" applyNumberFormat="1" applyFont="1" applyFill="1" applyBorder="1" applyAlignment="1" applyProtection="1">
      <alignment horizontal="center" vertical="center"/>
      <protection hidden="1"/>
    </xf>
    <xf numFmtId="1" fontId="7" fillId="0" borderId="158" xfId="2" applyNumberFormat="1" applyFont="1" applyFill="1" applyBorder="1" applyAlignment="1" applyProtection="1">
      <alignment horizontal="center" vertical="center"/>
      <protection hidden="1"/>
    </xf>
    <xf numFmtId="0" fontId="10" fillId="0" borderId="151" xfId="2" applyFont="1" applyFill="1" applyBorder="1" applyAlignment="1" applyProtection="1">
      <alignment horizontal="center" vertical="center" wrapText="1"/>
      <protection hidden="1"/>
    </xf>
    <xf numFmtId="0" fontId="10" fillId="0" borderId="74" xfId="2" applyFont="1" applyFill="1" applyBorder="1" applyAlignment="1" applyProtection="1">
      <alignment horizontal="center" vertical="center" wrapText="1"/>
      <protection hidden="1"/>
    </xf>
    <xf numFmtId="0" fontId="10" fillId="0" borderId="73" xfId="2" applyFont="1" applyFill="1" applyBorder="1" applyAlignment="1" applyProtection="1">
      <alignment horizontal="center" vertical="center" wrapText="1"/>
      <protection hidden="1"/>
    </xf>
    <xf numFmtId="0" fontId="8" fillId="0" borderId="152" xfId="2" applyFont="1" applyFill="1" applyBorder="1" applyAlignment="1" applyProtection="1">
      <alignment horizontal="center" vertical="center"/>
      <protection hidden="1"/>
    </xf>
    <xf numFmtId="0" fontId="8" fillId="0" borderId="153" xfId="2" applyFont="1" applyFill="1" applyBorder="1" applyAlignment="1" applyProtection="1">
      <alignment horizontal="center" vertical="center"/>
      <protection hidden="1"/>
    </xf>
    <xf numFmtId="0" fontId="8" fillId="0" borderId="154" xfId="2" applyFont="1" applyFill="1" applyBorder="1" applyAlignment="1" applyProtection="1">
      <alignment horizontal="center" vertical="center"/>
      <protection hidden="1"/>
    </xf>
    <xf numFmtId="0" fontId="8" fillId="0" borderId="72" xfId="2" applyFont="1" applyFill="1" applyBorder="1" applyAlignment="1" applyProtection="1">
      <alignment horizontal="center" vertical="center" wrapText="1"/>
      <protection hidden="1"/>
    </xf>
    <xf numFmtId="0" fontId="8" fillId="0" borderId="75" xfId="2" applyFont="1" applyFill="1" applyBorder="1" applyAlignment="1" applyProtection="1">
      <alignment horizontal="center" vertical="center" wrapText="1"/>
      <protection hidden="1"/>
    </xf>
    <xf numFmtId="0" fontId="8" fillId="0" borderId="76" xfId="2" applyFont="1" applyFill="1" applyBorder="1" applyAlignment="1" applyProtection="1">
      <alignment horizontal="center" vertical="center"/>
      <protection hidden="1"/>
    </xf>
    <xf numFmtId="0" fontId="8" fillId="0" borderId="155"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14" fillId="0" borderId="0" xfId="2" applyFont="1" applyFill="1" applyBorder="1" applyAlignment="1" applyProtection="1">
      <alignment horizontal="left" vertical="center"/>
      <protection hidden="1"/>
    </xf>
    <xf numFmtId="0" fontId="14" fillId="0" borderId="63" xfId="2" applyFont="1" applyFill="1" applyBorder="1" applyAlignment="1" applyProtection="1">
      <alignment horizontal="left" vertical="center"/>
      <protection hidden="1"/>
    </xf>
    <xf numFmtId="49" fontId="6" fillId="0" borderId="17" xfId="2" applyNumberFormat="1" applyFont="1" applyFill="1" applyBorder="1" applyAlignment="1" applyProtection="1">
      <alignment horizontal="center" vertical="center" wrapText="1"/>
      <protection hidden="1"/>
    </xf>
    <xf numFmtId="49" fontId="6" fillId="0" borderId="148" xfId="2" applyNumberFormat="1" applyFont="1" applyFill="1" applyBorder="1" applyAlignment="1" applyProtection="1">
      <alignment horizontal="center" vertical="center" wrapText="1"/>
      <protection hidden="1"/>
    </xf>
    <xf numFmtId="0" fontId="9" fillId="0" borderId="149" xfId="2" applyFont="1" applyFill="1" applyBorder="1" applyAlignment="1" applyProtection="1">
      <alignment horizontal="center" vertical="center"/>
      <protection hidden="1"/>
    </xf>
    <xf numFmtId="49" fontId="67" fillId="0" borderId="4" xfId="2" applyNumberFormat="1" applyFont="1" applyFill="1" applyBorder="1" applyAlignment="1" applyProtection="1">
      <alignment horizontal="center" vertical="center"/>
      <protection locked="0"/>
    </xf>
    <xf numFmtId="49" fontId="67" fillId="0" borderId="150" xfId="2" applyNumberFormat="1" applyFont="1" applyFill="1" applyBorder="1" applyAlignment="1" applyProtection="1">
      <alignment horizontal="center" vertical="center"/>
      <protection locked="0"/>
    </xf>
    <xf numFmtId="0" fontId="13" fillId="0" borderId="0" xfId="2" applyFont="1" applyFill="1" applyBorder="1" applyAlignment="1" applyProtection="1">
      <alignment horizontal="left" vertical="center"/>
      <protection hidden="1"/>
    </xf>
    <xf numFmtId="0" fontId="13" fillId="0" borderId="147" xfId="2" applyFont="1" applyFill="1" applyBorder="1" applyAlignment="1" applyProtection="1">
      <alignment horizontal="left" vertical="center"/>
      <protection hidden="1"/>
    </xf>
    <xf numFmtId="3" fontId="16" fillId="0" borderId="0" xfId="2" applyNumberFormat="1" applyFont="1" applyFill="1" applyBorder="1" applyAlignment="1" applyProtection="1">
      <alignment horizontal="left" vertical="center"/>
      <protection hidden="1"/>
    </xf>
    <xf numFmtId="3" fontId="16" fillId="0" borderId="63" xfId="2" applyNumberFormat="1" applyFont="1" applyFill="1" applyBorder="1" applyAlignment="1" applyProtection="1">
      <alignment horizontal="left" vertical="center"/>
      <protection hidden="1"/>
    </xf>
    <xf numFmtId="0" fontId="14" fillId="0" borderId="147" xfId="2" applyFont="1" applyFill="1" applyBorder="1" applyAlignment="1" applyProtection="1">
      <alignment horizontal="left" vertical="center"/>
      <protection hidden="1"/>
    </xf>
    <xf numFmtId="0" fontId="6" fillId="0" borderId="17" xfId="2" applyFont="1" applyFill="1" applyBorder="1" applyAlignment="1" applyProtection="1">
      <alignment horizontal="left" vertical="center"/>
      <protection hidden="1"/>
    </xf>
    <xf numFmtId="0" fontId="6" fillId="0" borderId="0" xfId="2" applyFont="1" applyFill="1" applyBorder="1" applyAlignment="1" applyProtection="1">
      <alignment horizontal="left" vertical="center"/>
      <protection hidden="1"/>
    </xf>
    <xf numFmtId="0" fontId="6" fillId="0" borderId="147" xfId="2" applyFont="1" applyFill="1" applyBorder="1" applyAlignment="1" applyProtection="1">
      <alignment horizontal="left" vertical="center"/>
      <protection hidden="1"/>
    </xf>
    <xf numFmtId="0" fontId="45" fillId="0" borderId="17" xfId="2" applyFont="1" applyFill="1" applyBorder="1" applyAlignment="1" applyProtection="1">
      <alignment horizontal="left" vertical="center"/>
      <protection hidden="1"/>
    </xf>
    <xf numFmtId="0" fontId="45" fillId="0" borderId="0" xfId="2" applyFont="1" applyFill="1" applyBorder="1" applyAlignment="1" applyProtection="1">
      <alignment horizontal="left" vertical="center"/>
      <protection hidden="1"/>
    </xf>
    <xf numFmtId="0" fontId="45" fillId="0" borderId="147" xfId="2" applyFont="1" applyFill="1" applyBorder="1" applyAlignment="1" applyProtection="1">
      <alignment horizontal="left" vertical="center"/>
      <protection hidden="1"/>
    </xf>
    <xf numFmtId="0" fontId="13" fillId="0" borderId="63" xfId="2" applyFont="1" applyFill="1" applyBorder="1" applyAlignment="1" applyProtection="1">
      <alignment horizontal="left" vertical="center"/>
      <protection hidden="1"/>
    </xf>
    <xf numFmtId="0" fontId="18" fillId="0" borderId="17" xfId="2" applyFont="1" applyFill="1" applyBorder="1" applyAlignment="1" applyProtection="1">
      <alignment horizontal="left" vertical="center"/>
      <protection hidden="1"/>
    </xf>
    <xf numFmtId="0" fontId="18" fillId="0" borderId="0" xfId="2" applyFont="1" applyFill="1" applyBorder="1" applyAlignment="1" applyProtection="1">
      <alignment horizontal="left" vertical="center"/>
      <protection hidden="1"/>
    </xf>
    <xf numFmtId="0" fontId="18" fillId="0" borderId="147" xfId="2" applyFont="1" applyFill="1" applyBorder="1" applyAlignment="1" applyProtection="1">
      <alignment horizontal="left" vertical="center"/>
      <protection hidden="1"/>
    </xf>
    <xf numFmtId="0" fontId="14" fillId="0" borderId="17" xfId="2" applyFont="1" applyFill="1" applyBorder="1" applyAlignment="1" applyProtection="1">
      <alignment horizontal="left" vertical="center"/>
      <protection hidden="1"/>
    </xf>
    <xf numFmtId="0" fontId="22" fillId="0" borderId="146" xfId="2" applyFont="1" applyFill="1" applyBorder="1" applyAlignment="1" applyProtection="1">
      <alignment horizontal="center"/>
      <protection hidden="1"/>
    </xf>
    <xf numFmtId="0" fontId="22" fillId="0" borderId="62" xfId="2" applyFont="1" applyFill="1" applyBorder="1" applyAlignment="1" applyProtection="1">
      <alignment horizontal="center" vertical="center"/>
      <protection hidden="1"/>
    </xf>
    <xf numFmtId="0" fontId="22" fillId="0" borderId="147" xfId="2" applyFont="1" applyFill="1" applyBorder="1" applyAlignment="1" applyProtection="1">
      <alignment horizontal="center" vertical="center"/>
      <protection hidden="1"/>
    </xf>
    <xf numFmtId="0" fontId="22" fillId="0" borderId="17" xfId="2" applyFont="1" applyFill="1" applyBorder="1" applyAlignment="1" applyProtection="1">
      <alignment horizontal="center" vertical="center"/>
      <protection hidden="1"/>
    </xf>
    <xf numFmtId="3" fontId="13" fillId="0" borderId="62" xfId="2" applyNumberFormat="1" applyFont="1" applyFill="1" applyBorder="1" applyAlignment="1" applyProtection="1">
      <alignment horizontal="right" vertical="center"/>
      <protection hidden="1"/>
    </xf>
    <xf numFmtId="3" fontId="13" fillId="0" borderId="0" xfId="2" applyNumberFormat="1" applyFont="1" applyFill="1" applyBorder="1" applyAlignment="1" applyProtection="1">
      <alignment horizontal="right" vertical="center"/>
      <protection hidden="1"/>
    </xf>
    <xf numFmtId="3" fontId="13" fillId="0" borderId="63" xfId="2" applyNumberFormat="1" applyFont="1" applyFill="1" applyBorder="1" applyAlignment="1" applyProtection="1">
      <alignment horizontal="right" vertical="center"/>
      <protection hidden="1"/>
    </xf>
    <xf numFmtId="3" fontId="17" fillId="0" borderId="0" xfId="2" applyNumberFormat="1" applyFont="1" applyFill="1" applyBorder="1" applyAlignment="1" applyProtection="1">
      <alignment horizontal="left" vertical="center" wrapText="1"/>
      <protection hidden="1"/>
    </xf>
    <xf numFmtId="0" fontId="10" fillId="0" borderId="66" xfId="2" applyFont="1" applyFill="1" applyBorder="1" applyAlignment="1" applyProtection="1">
      <alignment horizontal="center"/>
      <protection hidden="1"/>
    </xf>
    <xf numFmtId="0" fontId="20" fillId="0" borderId="175" xfId="2" applyFont="1" applyFill="1" applyBorder="1" applyAlignment="1" applyProtection="1">
      <alignment horizontal="center" vertical="center" wrapText="1"/>
      <protection hidden="1"/>
    </xf>
    <xf numFmtId="0" fontId="20" fillId="0" borderId="188" xfId="2" applyFont="1" applyFill="1" applyBorder="1" applyAlignment="1" applyProtection="1">
      <alignment horizontal="center" vertical="center" wrapText="1"/>
      <protection hidden="1"/>
    </xf>
    <xf numFmtId="0" fontId="20" fillId="0" borderId="17" xfId="2" applyFont="1" applyFill="1" applyBorder="1" applyAlignment="1" applyProtection="1">
      <alignment horizontal="center" vertical="center" wrapText="1"/>
      <protection hidden="1"/>
    </xf>
    <xf numFmtId="0" fontId="20" fillId="0" borderId="1" xfId="2" applyFont="1" applyFill="1" applyBorder="1" applyAlignment="1" applyProtection="1">
      <alignment horizontal="center" vertical="center" wrapText="1"/>
      <protection hidden="1"/>
    </xf>
    <xf numFmtId="0" fontId="20" fillId="0" borderId="189" xfId="2" applyFont="1" applyFill="1" applyBorder="1" applyAlignment="1" applyProtection="1">
      <alignment horizontal="center" vertical="center" wrapText="1"/>
      <protection hidden="1"/>
    </xf>
    <xf numFmtId="0" fontId="20" fillId="0" borderId="190" xfId="2" applyFont="1" applyFill="1" applyBorder="1" applyAlignment="1" applyProtection="1">
      <alignment horizontal="center" vertical="center" wrapText="1"/>
      <protection hidden="1"/>
    </xf>
    <xf numFmtId="0" fontId="20" fillId="0" borderId="177" xfId="2" applyFont="1" applyFill="1" applyBorder="1" applyAlignment="1" applyProtection="1">
      <alignment horizontal="center" vertical="center" wrapText="1"/>
      <protection hidden="1"/>
    </xf>
    <xf numFmtId="0" fontId="20" fillId="0" borderId="147" xfId="2" applyFont="1" applyFill="1" applyBorder="1" applyAlignment="1" applyProtection="1">
      <alignment horizontal="center" vertical="center" wrapText="1"/>
      <protection hidden="1"/>
    </xf>
    <xf numFmtId="0" fontId="20" fillId="0" borderId="191" xfId="2" applyFont="1" applyFill="1" applyBorder="1" applyAlignment="1" applyProtection="1">
      <alignment horizontal="center" vertical="center" wrapText="1"/>
      <protection hidden="1"/>
    </xf>
    <xf numFmtId="172" fontId="67" fillId="0" borderId="10" xfId="2" applyNumberFormat="1" applyFont="1" applyFill="1" applyBorder="1" applyAlignment="1" applyProtection="1">
      <alignment horizontal="center"/>
      <protection locked="0"/>
    </xf>
    <xf numFmtId="49" fontId="67" fillId="0" borderId="33" xfId="2" applyNumberFormat="1" applyFont="1" applyFill="1" applyBorder="1" applyAlignment="1" applyProtection="1">
      <alignment horizontal="center"/>
      <protection locked="0"/>
    </xf>
    <xf numFmtId="49" fontId="67" fillId="0" borderId="178" xfId="2" applyNumberFormat="1" applyFont="1" applyFill="1" applyBorder="1" applyAlignment="1" applyProtection="1">
      <alignment horizontal="center"/>
      <protection locked="0"/>
    </xf>
    <xf numFmtId="49" fontId="67" fillId="0" borderId="10" xfId="2" applyNumberFormat="1" applyFont="1" applyFill="1" applyBorder="1" applyAlignment="1" applyProtection="1">
      <alignment horizontal="center"/>
      <protection locked="0"/>
    </xf>
    <xf numFmtId="49" fontId="67" fillId="0" borderId="181" xfId="2" applyNumberFormat="1" applyFont="1" applyFill="1" applyBorder="1" applyAlignment="1" applyProtection="1">
      <alignment horizontal="center"/>
      <protection locked="0"/>
    </xf>
    <xf numFmtId="0" fontId="20" fillId="0" borderId="184" xfId="2" applyFont="1" applyFill="1" applyBorder="1" applyAlignment="1" applyProtection="1">
      <alignment horizontal="center" vertical="center" wrapText="1"/>
      <protection hidden="1"/>
    </xf>
    <xf numFmtId="0" fontId="20" fillId="0" borderId="146" xfId="2" applyFont="1" applyFill="1" applyBorder="1" applyAlignment="1" applyProtection="1">
      <alignment horizontal="center" vertical="center" wrapText="1"/>
      <protection hidden="1"/>
    </xf>
    <xf numFmtId="0" fontId="20" fillId="0" borderId="185" xfId="2" applyFont="1" applyFill="1" applyBorder="1" applyAlignment="1" applyProtection="1">
      <alignment horizontal="center" vertical="center" wrapText="1"/>
      <protection hidden="1"/>
    </xf>
    <xf numFmtId="49" fontId="67" fillId="0" borderId="12" xfId="2" applyNumberFormat="1" applyFont="1" applyFill="1" applyBorder="1" applyAlignment="1" applyProtection="1">
      <alignment horizontal="center"/>
      <protection locked="0"/>
    </xf>
    <xf numFmtId="49" fontId="67" fillId="0" borderId="182" xfId="2" applyNumberFormat="1" applyFont="1" applyFill="1" applyBorder="1" applyAlignment="1" applyProtection="1">
      <alignment horizontal="center"/>
      <protection locked="0"/>
    </xf>
    <xf numFmtId="0" fontId="6" fillId="0" borderId="0" xfId="2" applyFont="1" applyFill="1" applyBorder="1" applyAlignment="1" applyProtection="1">
      <alignment horizontal="left"/>
      <protection hidden="1"/>
    </xf>
    <xf numFmtId="0" fontId="7" fillId="0" borderId="17" xfId="2" applyFont="1" applyFill="1" applyBorder="1" applyAlignment="1" applyProtection="1">
      <alignment horizontal="left"/>
      <protection hidden="1"/>
    </xf>
    <xf numFmtId="0" fontId="7" fillId="0" borderId="0" xfId="2" applyFont="1" applyFill="1" applyBorder="1" applyAlignment="1" applyProtection="1">
      <alignment horizontal="left"/>
      <protection hidden="1"/>
    </xf>
    <xf numFmtId="0" fontId="6" fillId="0" borderId="17" xfId="2" applyFont="1" applyFill="1" applyBorder="1" applyAlignment="1" applyProtection="1">
      <alignment horizontal="left"/>
      <protection hidden="1"/>
    </xf>
    <xf numFmtId="0" fontId="18" fillId="0" borderId="17" xfId="2" applyFont="1" applyFill="1" applyBorder="1" applyAlignment="1" applyProtection="1">
      <alignment horizontal="left"/>
      <protection hidden="1"/>
    </xf>
    <xf numFmtId="0" fontId="18" fillId="0" borderId="0" xfId="2" applyFont="1" applyFill="1" applyBorder="1" applyAlignment="1" applyProtection="1">
      <alignment horizontal="left"/>
      <protection hidden="1"/>
    </xf>
    <xf numFmtId="0" fontId="16" fillId="0" borderId="0" xfId="2" applyFont="1" applyFill="1" applyBorder="1" applyAlignment="1" applyProtection="1">
      <alignment horizontal="left" vertical="center"/>
      <protection hidden="1"/>
    </xf>
    <xf numFmtId="0" fontId="7" fillId="0" borderId="3" xfId="2" applyFont="1" applyFill="1" applyBorder="1" applyAlignment="1" applyProtection="1">
      <alignment horizontal="center" vertical="center" wrapText="1"/>
      <protection hidden="1"/>
    </xf>
    <xf numFmtId="0" fontId="46" fillId="0" borderId="183" xfId="2" applyFont="1" applyFill="1" applyBorder="1" applyAlignment="1" applyProtection="1">
      <alignment horizontal="right" vertical="center"/>
      <protection hidden="1"/>
    </xf>
    <xf numFmtId="0" fontId="46" fillId="0" borderId="66" xfId="2" applyFont="1" applyFill="1" applyBorder="1" applyAlignment="1" applyProtection="1">
      <alignment horizontal="right" vertical="center"/>
      <protection hidden="1"/>
    </xf>
    <xf numFmtId="0" fontId="6" fillId="0" borderId="148" xfId="2" applyFont="1" applyFill="1" applyBorder="1" applyAlignment="1" applyProtection="1">
      <alignment horizontal="left" vertical="center"/>
      <protection hidden="1"/>
    </xf>
    <xf numFmtId="0" fontId="6" fillId="0" borderId="8" xfId="2" applyFont="1" applyFill="1" applyBorder="1" applyAlignment="1" applyProtection="1">
      <alignment horizontal="left" vertical="center"/>
      <protection hidden="1"/>
    </xf>
    <xf numFmtId="167" fontId="17" fillId="0" borderId="0" xfId="2" applyNumberFormat="1" applyFont="1" applyFill="1" applyBorder="1" applyAlignment="1" applyProtection="1">
      <alignment horizontal="left"/>
      <protection hidden="1"/>
    </xf>
    <xf numFmtId="0" fontId="18" fillId="0" borderId="0" xfId="2" applyFont="1" applyFill="1" applyBorder="1" applyAlignment="1" applyProtection="1">
      <alignment horizontal="center" vertical="center" wrapText="1"/>
      <protection hidden="1"/>
    </xf>
    <xf numFmtId="173" fontId="17" fillId="0" borderId="0" xfId="2" applyNumberFormat="1" applyFont="1" applyFill="1" applyBorder="1" applyAlignment="1" applyProtection="1">
      <alignment horizontal="left"/>
      <protection locked="0"/>
    </xf>
    <xf numFmtId="172" fontId="67" fillId="0" borderId="12" xfId="2" applyNumberFormat="1" applyFont="1" applyFill="1" applyBorder="1" applyAlignment="1" applyProtection="1">
      <alignment horizontal="center"/>
      <protection locked="0"/>
    </xf>
    <xf numFmtId="49" fontId="67" fillId="0" borderId="179" xfId="2" applyNumberFormat="1" applyFont="1" applyFill="1" applyBorder="1" applyAlignment="1" applyProtection="1">
      <alignment horizontal="center"/>
      <protection locked="0"/>
    </xf>
    <xf numFmtId="49" fontId="67" fillId="0" borderId="180" xfId="2" applyNumberFormat="1" applyFont="1" applyFill="1" applyBorder="1" applyAlignment="1" applyProtection="1">
      <alignment horizontal="center"/>
      <protection locked="0"/>
    </xf>
    <xf numFmtId="0" fontId="6" fillId="0" borderId="0" xfId="2" applyFont="1" applyFill="1" applyBorder="1" applyAlignment="1" applyProtection="1">
      <alignment horizontal="left" vertical="top" wrapText="1"/>
      <protection hidden="1"/>
    </xf>
    <xf numFmtId="167" fontId="19" fillId="0" borderId="0" xfId="2" applyNumberFormat="1" applyFont="1" applyFill="1" applyBorder="1" applyAlignment="1" applyProtection="1">
      <alignment horizontal="center"/>
      <protection hidden="1"/>
    </xf>
    <xf numFmtId="0" fontId="7" fillId="0" borderId="17"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5" xfId="2" applyFont="1" applyFill="1" applyBorder="1" applyAlignment="1" applyProtection="1">
      <alignment horizontal="left" vertical="center" wrapText="1"/>
      <protection hidden="1"/>
    </xf>
    <xf numFmtId="0" fontId="7" fillId="0" borderId="17" xfId="2" applyFont="1" applyFill="1" applyBorder="1" applyAlignment="1" applyProtection="1">
      <alignment horizontal="left" vertical="center"/>
      <protection hidden="1"/>
    </xf>
    <xf numFmtId="0" fontId="7" fillId="0" borderId="0" xfId="2" applyFont="1" applyFill="1" applyBorder="1" applyAlignment="1" applyProtection="1">
      <alignment horizontal="left" vertical="center"/>
      <protection hidden="1"/>
    </xf>
    <xf numFmtId="0" fontId="16" fillId="0" borderId="0" xfId="2" applyFont="1" applyFill="1" applyBorder="1" applyAlignment="1" applyProtection="1">
      <alignment horizontal="left"/>
      <protection hidden="1"/>
    </xf>
    <xf numFmtId="0" fontId="6" fillId="0" borderId="168" xfId="2" applyFont="1" applyFill="1" applyBorder="1" applyAlignment="1" applyProtection="1">
      <alignment horizontal="center"/>
      <protection hidden="1"/>
    </xf>
    <xf numFmtId="0" fontId="8" fillId="0" borderId="169" xfId="2" applyFont="1" applyFill="1" applyBorder="1" applyAlignment="1" applyProtection="1">
      <alignment horizontal="center"/>
      <protection hidden="1"/>
    </xf>
    <xf numFmtId="0" fontId="20" fillId="0" borderId="186" xfId="2" applyFont="1" applyFill="1" applyBorder="1" applyAlignment="1" applyProtection="1">
      <alignment horizontal="center" vertical="center" wrapText="1"/>
      <protection hidden="1"/>
    </xf>
    <xf numFmtId="0" fontId="20" fillId="0" borderId="3" xfId="2" applyFont="1" applyFill="1" applyBorder="1" applyAlignment="1" applyProtection="1">
      <alignment horizontal="center" vertical="center" wrapText="1"/>
      <protection hidden="1"/>
    </xf>
    <xf numFmtId="0" fontId="20" fillId="0" borderId="187" xfId="2" applyFont="1" applyFill="1" applyBorder="1" applyAlignment="1" applyProtection="1">
      <alignment horizontal="center" vertical="center" wrapText="1"/>
      <protection hidden="1"/>
    </xf>
    <xf numFmtId="0" fontId="38" fillId="0" borderId="99" xfId="0" applyFont="1" applyFill="1" applyBorder="1" applyAlignment="1" applyProtection="1">
      <alignment horizontal="center" vertical="center" wrapText="1"/>
      <protection hidden="1"/>
    </xf>
    <xf numFmtId="0" fontId="38" fillId="0" borderId="98" xfId="0" applyFont="1" applyFill="1" applyBorder="1" applyAlignment="1" applyProtection="1">
      <alignment horizontal="center" vertical="center" wrapText="1"/>
      <protection hidden="1"/>
    </xf>
    <xf numFmtId="0" fontId="38" fillId="0" borderId="102" xfId="0" applyFont="1" applyFill="1" applyBorder="1" applyAlignment="1" applyProtection="1">
      <alignment horizontal="center" vertical="center" wrapText="1"/>
      <protection hidden="1"/>
    </xf>
    <xf numFmtId="0" fontId="39" fillId="0" borderId="126" xfId="0" applyFont="1" applyFill="1" applyBorder="1" applyAlignment="1" applyProtection="1">
      <alignment horizontal="center"/>
      <protection hidden="1"/>
    </xf>
    <xf numFmtId="0" fontId="57" fillId="0" borderId="19" xfId="0" applyFont="1" applyFill="1" applyBorder="1" applyAlignment="1" applyProtection="1">
      <alignment horizontal="left" vertical="center" wrapText="1"/>
      <protection hidden="1"/>
    </xf>
    <xf numFmtId="0" fontId="43" fillId="0" borderId="0" xfId="0" applyFont="1" applyFill="1" applyBorder="1" applyAlignment="1" applyProtection="1">
      <alignment horizontal="center"/>
      <protection hidden="1"/>
    </xf>
    <xf numFmtId="0" fontId="41" fillId="0" borderId="115" xfId="0" applyNumberFormat="1" applyFont="1" applyFill="1" applyBorder="1" applyAlignment="1" applyProtection="1">
      <alignment horizontal="center" vertical="center" wrapText="1"/>
      <protection hidden="1"/>
    </xf>
    <xf numFmtId="0" fontId="41" fillId="0" borderId="113" xfId="0" applyNumberFormat="1" applyFont="1" applyFill="1" applyBorder="1" applyAlignment="1" applyProtection="1">
      <alignment horizontal="center" vertical="center" wrapText="1"/>
      <protection hidden="1"/>
    </xf>
    <xf numFmtId="0" fontId="41" fillId="0" borderId="114" xfId="0" applyNumberFormat="1" applyFont="1" applyFill="1" applyBorder="1" applyAlignment="1" applyProtection="1">
      <alignment horizontal="center" vertical="center" wrapText="1"/>
      <protection hidden="1"/>
    </xf>
    <xf numFmtId="169" fontId="40" fillId="0" borderId="99" xfId="0" applyNumberFormat="1" applyFont="1" applyFill="1" applyBorder="1" applyAlignment="1" applyProtection="1">
      <alignment horizontal="center" vertical="center" wrapText="1"/>
      <protection hidden="1"/>
    </xf>
    <xf numFmtId="169" fontId="40" fillId="0" borderId="98" xfId="0" applyNumberFormat="1" applyFont="1" applyFill="1" applyBorder="1" applyAlignment="1" applyProtection="1">
      <alignment horizontal="center" vertical="center" wrapText="1"/>
      <protection hidden="1"/>
    </xf>
    <xf numFmtId="169" fontId="40" fillId="0" borderId="102" xfId="0" applyNumberFormat="1" applyFont="1" applyFill="1" applyBorder="1" applyAlignment="1" applyProtection="1">
      <alignment horizontal="center" vertical="center" wrapText="1"/>
      <protection hidden="1"/>
    </xf>
    <xf numFmtId="0" fontId="30" fillId="0" borderId="0" xfId="2" applyFont="1" applyFill="1" applyBorder="1" applyAlignment="1" applyProtection="1">
      <alignment horizontal="left" vertical="center"/>
      <protection hidden="1"/>
    </xf>
    <xf numFmtId="0" fontId="30" fillId="0" borderId="147" xfId="2" applyFont="1" applyFill="1" applyBorder="1" applyAlignment="1" applyProtection="1">
      <alignment horizontal="left" vertical="center"/>
      <protection hidden="1"/>
    </xf>
    <xf numFmtId="0" fontId="35" fillId="0" borderId="0" xfId="2" applyFont="1" applyFill="1" applyBorder="1" applyAlignment="1" applyProtection="1">
      <alignment horizontal="center"/>
      <protection hidden="1"/>
    </xf>
    <xf numFmtId="0" fontId="30" fillId="0" borderId="148" xfId="2" applyFont="1" applyFill="1" applyBorder="1" applyAlignment="1" applyProtection="1">
      <alignment horizontal="left" vertical="center"/>
      <protection hidden="1"/>
    </xf>
    <xf numFmtId="0" fontId="30" fillId="0" borderId="8" xfId="2" applyFont="1" applyFill="1" applyBorder="1" applyAlignment="1" applyProtection="1">
      <alignment horizontal="left" vertical="center"/>
      <protection hidden="1"/>
    </xf>
    <xf numFmtId="0" fontId="28" fillId="0" borderId="183" xfId="2" applyFont="1" applyFill="1" applyBorder="1" applyAlignment="1" applyProtection="1">
      <alignment horizontal="right" vertical="center"/>
      <protection hidden="1"/>
    </xf>
    <xf numFmtId="0" fontId="28" fillId="0" borderId="66" xfId="2" applyFont="1" applyFill="1" applyBorder="1" applyAlignment="1" applyProtection="1">
      <alignment horizontal="right" vertical="center"/>
      <protection hidden="1"/>
    </xf>
    <xf numFmtId="0" fontId="30" fillId="0" borderId="17" xfId="2" applyFont="1" applyFill="1" applyBorder="1" applyAlignment="1" applyProtection="1">
      <alignment horizontal="left"/>
      <protection hidden="1"/>
    </xf>
    <xf numFmtId="0" fontId="14" fillId="0" borderId="17" xfId="2" applyFont="1" applyFill="1" applyBorder="1" applyAlignment="1" applyProtection="1">
      <alignment horizontal="right"/>
      <protection hidden="1"/>
    </xf>
    <xf numFmtId="0" fontId="14" fillId="0" borderId="0" xfId="2" applyFont="1" applyFill="1" applyBorder="1" applyAlignment="1" applyProtection="1">
      <alignment horizontal="right"/>
      <protection hidden="1"/>
    </xf>
    <xf numFmtId="0" fontId="14" fillId="0" borderId="147" xfId="2" applyFont="1" applyFill="1" applyBorder="1" applyAlignment="1" applyProtection="1">
      <alignment horizontal="right"/>
      <protection hidden="1"/>
    </xf>
    <xf numFmtId="0" fontId="30" fillId="0" borderId="0" xfId="2" applyFont="1" applyFill="1" applyBorder="1" applyAlignment="1" applyProtection="1">
      <alignment horizontal="left"/>
      <protection hidden="1"/>
    </xf>
    <xf numFmtId="0" fontId="30" fillId="0" borderId="147" xfId="2" applyFont="1" applyFill="1" applyBorder="1" applyAlignment="1" applyProtection="1">
      <alignment horizontal="left"/>
      <protection hidden="1"/>
    </xf>
    <xf numFmtId="0" fontId="25" fillId="0" borderId="99" xfId="0" applyFont="1" applyFill="1" applyBorder="1" applyAlignment="1" applyProtection="1">
      <alignment horizontal="center" vertical="center" wrapText="1"/>
      <protection hidden="1"/>
    </xf>
    <xf numFmtId="0" fontId="25" fillId="0" borderId="98" xfId="0" applyFont="1" applyFill="1" applyBorder="1" applyAlignment="1" applyProtection="1">
      <alignment horizontal="center" vertical="center" wrapText="1"/>
      <protection hidden="1"/>
    </xf>
    <xf numFmtId="0" fontId="25" fillId="0" borderId="102" xfId="0" applyFont="1" applyFill="1" applyBorder="1" applyAlignment="1" applyProtection="1">
      <alignment horizontal="center" vertical="center" wrapText="1"/>
      <protection hidden="1"/>
    </xf>
    <xf numFmtId="0" fontId="13" fillId="0" borderId="0" xfId="2" applyFont="1" applyFill="1" applyBorder="1" applyAlignment="1" applyProtection="1">
      <alignment horizontal="left"/>
      <protection hidden="1"/>
    </xf>
    <xf numFmtId="0" fontId="13" fillId="0" borderId="147" xfId="2" applyFont="1" applyFill="1" applyBorder="1" applyAlignment="1" applyProtection="1">
      <alignment horizontal="left"/>
      <protection hidden="1"/>
    </xf>
    <xf numFmtId="0" fontId="17" fillId="0" borderId="17" xfId="2" applyFont="1" applyFill="1" applyBorder="1" applyAlignment="1" applyProtection="1">
      <alignment horizontal="left"/>
      <protection hidden="1"/>
    </xf>
    <xf numFmtId="0" fontId="17" fillId="0" borderId="0" xfId="2" applyFont="1" applyFill="1" applyBorder="1" applyAlignment="1" applyProtection="1">
      <alignment horizontal="left"/>
      <protection hidden="1"/>
    </xf>
    <xf numFmtId="0" fontId="17" fillId="0" borderId="147" xfId="2" applyFont="1" applyFill="1" applyBorder="1" applyAlignment="1" applyProtection="1">
      <alignment horizontal="left"/>
      <protection hidden="1"/>
    </xf>
    <xf numFmtId="0" fontId="28" fillId="0" borderId="183" xfId="2" applyFont="1" applyFill="1" applyBorder="1" applyAlignment="1" applyProtection="1">
      <alignment horizontal="center" vertical="center"/>
      <protection hidden="1"/>
    </xf>
    <xf numFmtId="0" fontId="28" fillId="0" borderId="66" xfId="2" applyFont="1" applyFill="1" applyBorder="1" applyAlignment="1" applyProtection="1">
      <alignment horizontal="center" vertical="center"/>
      <protection hidden="1"/>
    </xf>
    <xf numFmtId="0" fontId="28" fillId="0" borderId="97" xfId="2" applyFont="1" applyFill="1" applyBorder="1" applyAlignment="1" applyProtection="1">
      <alignment horizontal="center" vertical="center"/>
      <protection hidden="1"/>
    </xf>
    <xf numFmtId="0" fontId="28" fillId="0" borderId="13" xfId="2" applyFont="1" applyFill="1" applyBorder="1" applyAlignment="1" applyProtection="1">
      <alignment horizontal="center" vertical="center"/>
      <protection hidden="1"/>
    </xf>
    <xf numFmtId="0" fontId="17" fillId="0" borderId="198" xfId="2" applyFont="1" applyFill="1" applyBorder="1" applyAlignment="1" applyProtection="1">
      <alignment horizontal="left" vertical="center"/>
      <protection hidden="1"/>
    </xf>
    <xf numFmtId="0" fontId="17" fillId="0" borderId="13" xfId="2" applyFont="1" applyFill="1" applyBorder="1" applyAlignment="1" applyProtection="1">
      <alignment horizontal="left" vertical="center"/>
      <protection hidden="1"/>
    </xf>
    <xf numFmtId="0" fontId="17" fillId="0" borderId="199" xfId="2" applyFont="1" applyFill="1" applyBorder="1" applyAlignment="1" applyProtection="1">
      <alignment horizontal="left" vertical="center"/>
      <protection hidden="1"/>
    </xf>
    <xf numFmtId="167" fontId="17" fillId="0" borderId="200" xfId="2" applyNumberFormat="1" applyFont="1" applyFill="1" applyBorder="1" applyAlignment="1" applyProtection="1">
      <alignment horizontal="left" vertical="center" wrapText="1"/>
      <protection hidden="1"/>
    </xf>
    <xf numFmtId="167" fontId="17" fillId="0" borderId="201" xfId="2" applyNumberFormat="1" applyFont="1" applyFill="1" applyBorder="1" applyAlignment="1" applyProtection="1">
      <alignment horizontal="left" vertical="center" wrapText="1"/>
      <protection hidden="1"/>
    </xf>
    <xf numFmtId="0" fontId="18" fillId="0" borderId="202" xfId="2" applyFont="1" applyFill="1" applyBorder="1" applyAlignment="1" applyProtection="1">
      <alignment horizontal="left" vertical="center"/>
      <protection hidden="1"/>
    </xf>
    <xf numFmtId="0" fontId="18" fillId="0" borderId="203" xfId="2" applyFont="1" applyFill="1" applyBorder="1" applyAlignment="1" applyProtection="1">
      <alignment horizontal="left" vertical="center"/>
      <protection hidden="1"/>
    </xf>
    <xf numFmtId="0" fontId="18" fillId="0" borderId="204" xfId="2" applyFont="1" applyFill="1" applyBorder="1" applyAlignment="1" applyProtection="1">
      <alignment horizontal="right" vertical="center" wrapText="1"/>
      <protection hidden="1"/>
    </xf>
    <xf numFmtId="0" fontId="18" fillId="0" borderId="200" xfId="2" applyFont="1" applyFill="1" applyBorder="1" applyAlignment="1" applyProtection="1">
      <alignment horizontal="right" vertical="center" wrapText="1"/>
      <protection hidden="1"/>
    </xf>
    <xf numFmtId="0" fontId="18" fillId="0" borderId="205" xfId="2" applyFont="1" applyFill="1" applyBorder="1" applyAlignment="1" applyProtection="1">
      <alignment horizontal="right" vertical="center" wrapText="1"/>
      <protection hidden="1"/>
    </xf>
    <xf numFmtId="0" fontId="18" fillId="0" borderId="202" xfId="2" applyFont="1" applyFill="1" applyBorder="1" applyAlignment="1" applyProtection="1">
      <alignment horizontal="right" vertical="center" wrapText="1"/>
      <protection hidden="1"/>
    </xf>
    <xf numFmtId="167" fontId="18" fillId="0" borderId="192" xfId="2" applyNumberFormat="1" applyFont="1" applyFill="1" applyBorder="1" applyAlignment="1" applyProtection="1">
      <alignment horizontal="left" vertical="center" wrapText="1"/>
      <protection hidden="1"/>
    </xf>
    <xf numFmtId="167" fontId="18" fillId="0" borderId="193" xfId="2" applyNumberFormat="1" applyFont="1" applyFill="1" applyBorder="1" applyAlignment="1" applyProtection="1">
      <alignment horizontal="left" vertical="center" wrapText="1"/>
      <protection hidden="1"/>
    </xf>
    <xf numFmtId="167" fontId="18" fillId="0" borderId="194" xfId="2" applyNumberFormat="1" applyFont="1" applyFill="1" applyBorder="1" applyAlignment="1" applyProtection="1">
      <alignment horizontal="left" vertical="center" wrapText="1"/>
      <protection hidden="1"/>
    </xf>
    <xf numFmtId="167" fontId="18" fillId="0" borderId="195" xfId="2" applyNumberFormat="1" applyFont="1" applyFill="1" applyBorder="1" applyAlignment="1" applyProtection="1">
      <alignment horizontal="left" vertical="center" wrapText="1"/>
      <protection hidden="1"/>
    </xf>
    <xf numFmtId="167" fontId="18" fillId="0" borderId="196" xfId="2" applyNumberFormat="1" applyFont="1" applyFill="1" applyBorder="1" applyAlignment="1" applyProtection="1">
      <alignment horizontal="left" vertical="center" wrapText="1"/>
      <protection hidden="1"/>
    </xf>
    <xf numFmtId="167" fontId="18" fillId="0" borderId="197" xfId="2" applyNumberFormat="1" applyFont="1" applyFill="1" applyBorder="1" applyAlignment="1" applyProtection="1">
      <alignment horizontal="left" vertical="center" wrapText="1"/>
      <protection hidden="1"/>
    </xf>
    <xf numFmtId="0" fontId="14" fillId="0" borderId="17" xfId="2" applyFont="1" applyFill="1" applyBorder="1" applyAlignment="1" applyProtection="1">
      <alignment horizontal="left"/>
      <protection hidden="1"/>
    </xf>
    <xf numFmtId="0" fontId="13" fillId="0" borderId="17" xfId="2" applyFont="1" applyFill="1" applyBorder="1" applyAlignment="1" applyProtection="1">
      <alignment horizontal="left" vertical="center"/>
      <protection hidden="1"/>
    </xf>
    <xf numFmtId="0" fontId="35" fillId="0" borderId="1" xfId="2" applyFont="1" applyFill="1" applyBorder="1" applyAlignment="1" applyProtection="1">
      <alignment horizontal="center" vertical="center" wrapText="1"/>
      <protection hidden="1"/>
    </xf>
    <xf numFmtId="0" fontId="35" fillId="0" borderId="0" xfId="2" applyFont="1" applyFill="1" applyBorder="1" applyAlignment="1" applyProtection="1">
      <alignment horizontal="center" vertical="center" wrapText="1"/>
      <protection hidden="1"/>
    </xf>
    <xf numFmtId="171" fontId="28" fillId="0" borderId="66" xfId="2" applyNumberFormat="1" applyFont="1" applyFill="1" applyBorder="1" applyAlignment="1" applyProtection="1">
      <alignment horizontal="left" vertical="center"/>
      <protection hidden="1"/>
    </xf>
    <xf numFmtId="171" fontId="28" fillId="0" borderId="97" xfId="2" applyNumberFormat="1" applyFont="1" applyFill="1" applyBorder="1" applyAlignment="1" applyProtection="1">
      <alignment horizontal="left" vertical="center"/>
      <protection hidden="1"/>
    </xf>
    <xf numFmtId="0" fontId="12" fillId="0" borderId="109" xfId="0" applyFont="1" applyFill="1" applyBorder="1" applyAlignment="1" applyProtection="1">
      <alignment horizontal="left" vertical="center" wrapText="1"/>
      <protection hidden="1"/>
    </xf>
    <xf numFmtId="0" fontId="12" fillId="0" borderId="68" xfId="0" applyFont="1" applyFill="1" applyBorder="1" applyAlignment="1" applyProtection="1">
      <alignment horizontal="left" vertical="center" wrapText="1"/>
      <protection hidden="1"/>
    </xf>
    <xf numFmtId="0" fontId="12" fillId="0" borderId="126" xfId="0" applyFont="1" applyFill="1" applyBorder="1" applyAlignment="1" applyProtection="1">
      <alignment horizontal="center" vertical="center" wrapText="1"/>
      <protection hidden="1"/>
    </xf>
    <xf numFmtId="0" fontId="12" fillId="0" borderId="62" xfId="0" applyFont="1" applyFill="1" applyBorder="1" applyAlignment="1" applyProtection="1">
      <alignment horizontal="left" vertical="center" wrapText="1"/>
      <protection hidden="1"/>
    </xf>
    <xf numFmtId="0" fontId="12" fillId="0" borderId="63" xfId="0" applyFont="1" applyFill="1" applyBorder="1" applyAlignment="1" applyProtection="1">
      <alignment horizontal="left" vertical="center" wrapText="1"/>
      <protection hidden="1"/>
    </xf>
    <xf numFmtId="165" fontId="12" fillId="0" borderId="62" xfId="0" applyNumberFormat="1" applyFont="1" applyFill="1" applyBorder="1" applyAlignment="1" applyProtection="1">
      <alignment horizontal="left" vertical="center" wrapText="1"/>
      <protection hidden="1"/>
    </xf>
    <xf numFmtId="165" fontId="12" fillId="0" borderId="63" xfId="0" applyNumberFormat="1" applyFont="1" applyFill="1" applyBorder="1" applyAlignment="1" applyProtection="1">
      <alignment horizontal="left" vertical="center" wrapText="1"/>
      <protection hidden="1"/>
    </xf>
    <xf numFmtId="0" fontId="12" fillId="0" borderId="61" xfId="0" applyFont="1" applyFill="1" applyBorder="1" applyAlignment="1" applyProtection="1">
      <alignment horizontal="center" vertical="center" wrapText="1"/>
      <protection hidden="1"/>
    </xf>
    <xf numFmtId="0" fontId="12" fillId="0" borderId="42" xfId="0" applyFont="1" applyFill="1" applyBorder="1" applyAlignment="1" applyProtection="1">
      <alignment horizontal="center" vertical="center" wrapText="1"/>
      <protection hidden="1"/>
    </xf>
    <xf numFmtId="165" fontId="12" fillId="0" borderId="95" xfId="0" applyNumberFormat="1" applyFont="1" applyFill="1" applyBorder="1" applyAlignment="1" applyProtection="1">
      <alignment horizontal="left" vertical="center" wrapText="1"/>
      <protection hidden="1"/>
    </xf>
    <xf numFmtId="165" fontId="12" fillId="0" borderId="106" xfId="0" applyNumberFormat="1" applyFont="1" applyFill="1" applyBorder="1" applyAlignment="1" applyProtection="1">
      <alignment horizontal="left" vertical="center" wrapText="1"/>
      <protection hidden="1"/>
    </xf>
    <xf numFmtId="0" fontId="26" fillId="0" borderId="19" xfId="0" applyFont="1" applyFill="1" applyBorder="1" applyAlignment="1" applyProtection="1">
      <alignment horizontal="left" vertical="center" wrapText="1"/>
      <protection hidden="1"/>
    </xf>
    <xf numFmtId="0" fontId="12" fillId="0" borderId="101" xfId="0" applyFont="1" applyFill="1" applyBorder="1" applyAlignment="1" applyProtection="1">
      <alignment horizontal="center" vertical="center" wrapText="1"/>
      <protection hidden="1"/>
    </xf>
    <xf numFmtId="0" fontId="12" fillId="0" borderId="51" xfId="0" applyFont="1" applyFill="1" applyBorder="1" applyAlignment="1" applyProtection="1">
      <alignment horizontal="center" vertical="center" wrapText="1"/>
      <protection hidden="1"/>
    </xf>
    <xf numFmtId="0" fontId="12" fillId="0" borderId="116" xfId="0" applyFont="1" applyFill="1" applyBorder="1" applyAlignment="1" applyProtection="1">
      <alignment horizontal="center" vertical="center" wrapText="1"/>
      <protection hidden="1"/>
    </xf>
    <xf numFmtId="0" fontId="12" fillId="0" borderId="115" xfId="0" applyFont="1" applyFill="1" applyBorder="1" applyAlignment="1" applyProtection="1">
      <alignment horizontal="justify" vertical="center" wrapText="1"/>
      <protection hidden="1"/>
    </xf>
    <xf numFmtId="0" fontId="12" fillId="0" borderId="113" xfId="0" applyFont="1" applyFill="1" applyBorder="1" applyAlignment="1" applyProtection="1">
      <alignment horizontal="justify" vertical="center" wrapText="1"/>
      <protection hidden="1"/>
    </xf>
    <xf numFmtId="0" fontId="12" fillId="0" borderId="114" xfId="0" applyFont="1" applyFill="1" applyBorder="1" applyAlignment="1" applyProtection="1">
      <alignment horizontal="justify" vertical="center" wrapText="1"/>
      <protection hidden="1"/>
    </xf>
    <xf numFmtId="0" fontId="12" fillId="0" borderId="55" xfId="0" applyFont="1" applyFill="1" applyBorder="1" applyAlignment="1" applyProtection="1">
      <alignment horizontal="justify" vertical="center" wrapText="1"/>
      <protection hidden="1"/>
    </xf>
    <xf numFmtId="0" fontId="12" fillId="0" borderId="61" xfId="0" applyFont="1" applyFill="1" applyBorder="1" applyAlignment="1" applyProtection="1">
      <alignment horizontal="justify" vertical="center" wrapText="1"/>
      <protection hidden="1"/>
    </xf>
    <xf numFmtId="0" fontId="12" fillId="0" borderId="55" xfId="0" applyFont="1" applyFill="1" applyBorder="1" applyAlignment="1" applyProtection="1">
      <alignment horizontal="center" vertical="center" wrapText="1"/>
      <protection hidden="1"/>
    </xf>
    <xf numFmtId="0" fontId="12" fillId="0" borderId="129" xfId="0" applyFont="1" applyFill="1" applyBorder="1" applyAlignment="1" applyProtection="1">
      <alignment horizontal="left" vertical="center" wrapText="1"/>
      <protection hidden="1"/>
    </xf>
    <xf numFmtId="0" fontId="12" fillId="0" borderId="110" xfId="0" applyFont="1" applyFill="1" applyBorder="1" applyAlignment="1" applyProtection="1">
      <alignment horizontal="left" vertical="center" wrapText="1"/>
      <protection hidden="1"/>
    </xf>
    <xf numFmtId="0" fontId="12" fillId="0" borderId="108" xfId="0" applyFont="1" applyFill="1" applyBorder="1" applyAlignment="1" applyProtection="1">
      <alignment horizontal="center" vertical="center" wrapText="1"/>
      <protection hidden="1"/>
    </xf>
    <xf numFmtId="0" fontId="12" fillId="0" borderId="65" xfId="0" applyFont="1" applyFill="1" applyBorder="1" applyAlignment="1" applyProtection="1">
      <alignment horizontal="center" vertical="center" wrapText="1"/>
      <protection hidden="1"/>
    </xf>
    <xf numFmtId="0" fontId="12" fillId="0" borderId="121" xfId="0" applyFont="1" applyFill="1" applyBorder="1" applyAlignment="1" applyProtection="1">
      <alignment horizontal="left" vertical="center" wrapText="1"/>
      <protection hidden="1"/>
    </xf>
    <xf numFmtId="0" fontId="12" fillId="0" borderId="94" xfId="0" applyFont="1" applyFill="1" applyBorder="1" applyAlignment="1" applyProtection="1">
      <alignment horizontal="left" vertical="center" wrapText="1"/>
      <protection hidden="1"/>
    </xf>
    <xf numFmtId="0" fontId="12" fillId="0" borderId="128" xfId="0" applyFont="1" applyFill="1" applyBorder="1" applyAlignment="1" applyProtection="1">
      <alignment horizontal="left" vertical="center" wrapText="1"/>
      <protection hidden="1"/>
    </xf>
    <xf numFmtId="0" fontId="12" fillId="0" borderId="0" xfId="0" applyFont="1" applyFill="1" applyBorder="1" applyAlignment="1" applyProtection="1">
      <alignment horizontal="left" vertical="center" wrapText="1"/>
      <protection hidden="1"/>
    </xf>
    <xf numFmtId="0" fontId="48" fillId="0" borderId="125" xfId="0" applyFont="1" applyFill="1" applyBorder="1" applyAlignment="1" applyProtection="1">
      <alignment horizontal="center" vertical="center" wrapText="1"/>
      <protection hidden="1"/>
    </xf>
    <xf numFmtId="0" fontId="48" fillId="0" borderId="126" xfId="0" applyFont="1" applyFill="1" applyBorder="1" applyAlignment="1" applyProtection="1">
      <alignment horizontal="center" vertical="center" wrapText="1"/>
      <protection hidden="1"/>
    </xf>
    <xf numFmtId="0" fontId="48" fillId="0" borderId="133" xfId="0" applyFont="1" applyFill="1" applyBorder="1" applyAlignment="1" applyProtection="1">
      <alignment horizontal="center" vertical="center" wrapText="1"/>
      <protection hidden="1"/>
    </xf>
    <xf numFmtId="0" fontId="50" fillId="0" borderId="129" xfId="0" applyFont="1" applyFill="1" applyBorder="1" applyAlignment="1" applyProtection="1">
      <alignment horizontal="center" vertical="center" wrapText="1"/>
      <protection hidden="1"/>
    </xf>
    <xf numFmtId="0" fontId="50" fillId="0" borderId="110" xfId="0" applyFont="1" applyFill="1" applyBorder="1" applyAlignment="1" applyProtection="1">
      <alignment horizontal="center" vertical="center" wrapText="1"/>
      <protection hidden="1"/>
    </xf>
    <xf numFmtId="0" fontId="50" fillId="0" borderId="111" xfId="0" applyFont="1" applyFill="1" applyBorder="1" applyAlignment="1" applyProtection="1">
      <alignment horizontal="center" vertical="center" wrapText="1"/>
      <protection hidden="1"/>
    </xf>
    <xf numFmtId="0" fontId="47" fillId="0" borderId="0" xfId="0" applyFont="1" applyFill="1" applyBorder="1" applyAlignment="1" applyProtection="1">
      <alignment horizontal="center" vertical="center" wrapText="1"/>
      <protection hidden="1"/>
    </xf>
    <xf numFmtId="0" fontId="12" fillId="0" borderId="117" xfId="0" applyFont="1" applyFill="1" applyBorder="1" applyAlignment="1" applyProtection="1">
      <alignment horizontal="left" vertical="center" wrapText="1"/>
      <protection hidden="1"/>
    </xf>
    <xf numFmtId="0" fontId="12" fillId="0" borderId="118" xfId="0" applyFont="1" applyFill="1" applyBorder="1" applyAlignment="1" applyProtection="1">
      <alignment horizontal="left" vertical="center" wrapText="1"/>
      <protection hidden="1"/>
    </xf>
    <xf numFmtId="0" fontId="12" fillId="0" borderId="136" xfId="0" applyFont="1" applyFill="1" applyBorder="1" applyAlignment="1" applyProtection="1">
      <alignment horizontal="left" vertical="center" wrapText="1"/>
      <protection hidden="1"/>
    </xf>
    <xf numFmtId="0" fontId="47" fillId="0" borderId="51" xfId="0" applyFont="1" applyFill="1" applyBorder="1" applyAlignment="1" applyProtection="1">
      <alignment horizontal="left" vertical="center" wrapText="1"/>
      <protection hidden="1"/>
    </xf>
    <xf numFmtId="0" fontId="47" fillId="0" borderId="116" xfId="0" applyFont="1" applyFill="1" applyBorder="1" applyAlignment="1" applyProtection="1">
      <alignment horizontal="left" vertical="center" wrapText="1"/>
      <protection hidden="1"/>
    </xf>
    <xf numFmtId="0" fontId="12" fillId="0" borderId="115" xfId="0" applyFont="1" applyFill="1" applyBorder="1" applyAlignment="1" applyProtection="1">
      <alignment horizontal="left" vertical="center" wrapText="1"/>
      <protection hidden="1"/>
    </xf>
    <xf numFmtId="0" fontId="12" fillId="0" borderId="113" xfId="0" applyFont="1" applyFill="1" applyBorder="1" applyAlignment="1" applyProtection="1">
      <alignment horizontal="left" vertical="center" wrapText="1"/>
      <protection hidden="1"/>
    </xf>
    <xf numFmtId="0" fontId="12" fillId="0" borderId="206" xfId="0" applyFont="1" applyFill="1" applyBorder="1" applyAlignment="1" applyProtection="1">
      <alignment horizontal="left" vertical="center" wrapText="1"/>
      <protection hidden="1"/>
    </xf>
    <xf numFmtId="0" fontId="47" fillId="0" borderId="45" xfId="0" applyFont="1" applyFill="1" applyBorder="1" applyAlignment="1" applyProtection="1">
      <alignment horizontal="left" vertical="center" wrapText="1"/>
      <protection hidden="1"/>
    </xf>
    <xf numFmtId="0" fontId="47" fillId="0" borderId="46" xfId="0" applyFont="1" applyFill="1" applyBorder="1" applyAlignment="1" applyProtection="1">
      <alignment horizontal="left" vertical="center" wrapText="1"/>
      <protection hidden="1"/>
    </xf>
    <xf numFmtId="0" fontId="12" fillId="0" borderId="207" xfId="0" applyFont="1" applyFill="1" applyBorder="1" applyAlignment="1" applyProtection="1">
      <alignment horizontal="left" vertical="center" wrapText="1"/>
      <protection hidden="1"/>
    </xf>
    <xf numFmtId="0" fontId="12" fillId="0" borderId="130" xfId="0" applyFont="1" applyFill="1" applyBorder="1" applyAlignment="1" applyProtection="1">
      <alignment horizontal="left" vertical="center" wrapText="1"/>
      <protection hidden="1"/>
    </xf>
    <xf numFmtId="0" fontId="12" fillId="0" borderId="137" xfId="0" applyFont="1" applyFill="1" applyBorder="1" applyAlignment="1" applyProtection="1">
      <alignment horizontal="left" vertical="center" wrapText="1"/>
      <protection hidden="1"/>
    </xf>
    <xf numFmtId="0" fontId="47" fillId="0" borderId="38" xfId="0" applyFont="1" applyFill="1" applyBorder="1" applyAlignment="1" applyProtection="1">
      <alignment horizontal="left" vertical="center" wrapText="1"/>
      <protection hidden="1"/>
    </xf>
    <xf numFmtId="0" fontId="47" fillId="0" borderId="39"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center" vertical="center" wrapText="1"/>
      <protection hidden="1"/>
    </xf>
    <xf numFmtId="0" fontId="12" fillId="0" borderId="60" xfId="0" applyFont="1" applyFill="1" applyBorder="1" applyAlignment="1" applyProtection="1">
      <alignment horizontal="center" vertical="center" wrapText="1"/>
      <protection hidden="1"/>
    </xf>
    <xf numFmtId="0" fontId="12" fillId="0" borderId="40" xfId="0" applyFont="1" applyFill="1" applyBorder="1" applyAlignment="1" applyProtection="1">
      <alignment horizontal="center" vertical="center" wrapText="1"/>
      <protection hidden="1"/>
    </xf>
    <xf numFmtId="0" fontId="12" fillId="0" borderId="48" xfId="0" applyFont="1" applyFill="1" applyBorder="1" applyAlignment="1" applyProtection="1">
      <alignment horizontal="left" vertical="center" wrapText="1"/>
      <protection hidden="1"/>
    </xf>
    <xf numFmtId="165" fontId="12" fillId="0" borderId="55" xfId="0" applyNumberFormat="1" applyFont="1" applyFill="1" applyBorder="1" applyAlignment="1" applyProtection="1">
      <alignment horizontal="left" vertical="center" wrapText="1"/>
      <protection hidden="1"/>
    </xf>
    <xf numFmtId="0" fontId="12" fillId="0" borderId="112" xfId="0" applyFont="1" applyFill="1" applyBorder="1" applyAlignment="1" applyProtection="1">
      <alignment horizontal="center" vertical="center" wrapText="1"/>
      <protection hidden="1"/>
    </xf>
    <xf numFmtId="0" fontId="12" fillId="0" borderId="206" xfId="0" applyFont="1" applyFill="1" applyBorder="1" applyAlignment="1" applyProtection="1">
      <alignment horizontal="center" vertical="center" wrapText="1"/>
      <protection hidden="1"/>
    </xf>
    <xf numFmtId="0" fontId="12" fillId="0" borderId="112" xfId="0" quotePrefix="1" applyFont="1" applyFill="1" applyBorder="1" applyAlignment="1" applyProtection="1">
      <alignment horizontal="center" vertical="center" wrapText="1"/>
      <protection hidden="1"/>
    </xf>
    <xf numFmtId="0" fontId="12" fillId="0" borderId="206" xfId="0" quotePrefix="1" applyFont="1" applyFill="1" applyBorder="1" applyAlignment="1" applyProtection="1">
      <alignment horizontal="center" vertical="center" wrapText="1"/>
      <protection hidden="1"/>
    </xf>
    <xf numFmtId="165" fontId="15" fillId="0" borderId="95" xfId="0" applyNumberFormat="1" applyFont="1" applyFill="1" applyBorder="1" applyAlignment="1" applyProtection="1">
      <alignment horizontal="left" vertical="center" wrapText="1"/>
      <protection hidden="1"/>
    </xf>
    <xf numFmtId="165" fontId="15" fillId="0" borderId="106" xfId="0" applyNumberFormat="1" applyFont="1" applyFill="1" applyBorder="1" applyAlignment="1" applyProtection="1">
      <alignment horizontal="left" vertical="center" wrapText="1"/>
      <protection hidden="1"/>
    </xf>
    <xf numFmtId="0" fontId="12" fillId="0" borderId="112" xfId="0" applyNumberFormat="1" applyFont="1" applyFill="1" applyBorder="1" applyAlignment="1" applyProtection="1">
      <alignment horizontal="left" vertical="center" wrapText="1"/>
      <protection hidden="1"/>
    </xf>
    <xf numFmtId="0" fontId="12" fillId="0" borderId="206" xfId="0" applyNumberFormat="1" applyFont="1" applyFill="1" applyBorder="1" applyAlignment="1" applyProtection="1">
      <alignment horizontal="left" vertical="center" wrapText="1"/>
      <protection hidden="1"/>
    </xf>
    <xf numFmtId="0" fontId="12" fillId="0" borderId="93" xfId="0" applyNumberFormat="1" applyFont="1" applyFill="1" applyBorder="1" applyAlignment="1" applyProtection="1">
      <alignment horizontal="left" vertical="center" wrapText="1"/>
      <protection hidden="1"/>
    </xf>
    <xf numFmtId="0" fontId="12" fillId="0" borderId="67" xfId="0" applyNumberFormat="1" applyFont="1" applyFill="1" applyBorder="1" applyAlignment="1" applyProtection="1">
      <alignment horizontal="left" vertical="center" wrapText="1"/>
      <protection hidden="1"/>
    </xf>
    <xf numFmtId="0" fontId="59" fillId="0" borderId="129" xfId="0" applyFont="1" applyFill="1" applyBorder="1" applyAlignment="1" applyProtection="1">
      <alignment horizontal="center" vertical="center" wrapText="1"/>
      <protection hidden="1"/>
    </xf>
    <xf numFmtId="0" fontId="59" fillId="0" borderId="110" xfId="0" applyFont="1" applyFill="1" applyBorder="1" applyAlignment="1" applyProtection="1">
      <alignment horizontal="center" vertical="center" wrapText="1"/>
      <protection hidden="1"/>
    </xf>
    <xf numFmtId="0" fontId="59" fillId="0" borderId="111" xfId="0" applyFont="1" applyFill="1" applyBorder="1" applyAlignment="1" applyProtection="1">
      <alignment horizontal="center" vertical="center" wrapText="1"/>
      <protection hidden="1"/>
    </xf>
    <xf numFmtId="0" fontId="58" fillId="0" borderId="125" xfId="0" applyFont="1" applyFill="1" applyBorder="1" applyAlignment="1" applyProtection="1">
      <alignment horizontal="center" vertical="center" wrapText="1"/>
      <protection hidden="1"/>
    </xf>
    <xf numFmtId="0" fontId="58" fillId="0" borderId="126" xfId="0" applyFont="1" applyFill="1" applyBorder="1" applyAlignment="1" applyProtection="1">
      <alignment horizontal="center" vertical="center" wrapText="1"/>
      <protection hidden="1"/>
    </xf>
    <xf numFmtId="0" fontId="58" fillId="0" borderId="133" xfId="0" applyFont="1" applyFill="1" applyBorder="1" applyAlignment="1" applyProtection="1">
      <alignment horizontal="center" vertical="center" wrapText="1"/>
      <protection hidden="1"/>
    </xf>
    <xf numFmtId="0" fontId="58" fillId="0" borderId="128" xfId="0" applyFont="1" applyFill="1" applyBorder="1" applyAlignment="1" applyProtection="1">
      <alignment horizontal="center" vertical="center" wrapText="1"/>
      <protection hidden="1"/>
    </xf>
    <xf numFmtId="0" fontId="58" fillId="0" borderId="0" xfId="0" applyFont="1" applyFill="1" applyBorder="1" applyAlignment="1" applyProtection="1">
      <alignment horizontal="center" vertical="center" wrapText="1"/>
      <protection hidden="1"/>
    </xf>
    <xf numFmtId="0" fontId="58" fillId="0" borderId="134" xfId="0" applyFont="1" applyFill="1" applyBorder="1" applyAlignment="1" applyProtection="1">
      <alignment horizontal="center" vertical="center" wrapText="1"/>
      <protection hidden="1"/>
    </xf>
    <xf numFmtId="0" fontId="44" fillId="0" borderId="208" xfId="0" applyFont="1" applyFill="1" applyBorder="1" applyAlignment="1" applyProtection="1">
      <alignment horizontal="center" vertical="center" textRotation="90" wrapText="1"/>
      <protection hidden="1"/>
    </xf>
    <xf numFmtId="0" fontId="44" fillId="0" borderId="209" xfId="0" applyFont="1" applyFill="1" applyBorder="1" applyAlignment="1" applyProtection="1">
      <alignment horizontal="center" vertical="center" textRotation="90" wrapText="1"/>
      <protection hidden="1"/>
    </xf>
    <xf numFmtId="0" fontId="44" fillId="0" borderId="210" xfId="0" applyFont="1" applyFill="1" applyBorder="1" applyAlignment="1" applyProtection="1">
      <alignment horizontal="center" vertical="center" textRotation="90" wrapText="1"/>
      <protection hidden="1"/>
    </xf>
    <xf numFmtId="0" fontId="24" fillId="0" borderId="0" xfId="0" applyFont="1" applyFill="1" applyBorder="1" applyAlignment="1" applyProtection="1">
      <alignment horizontal="center" vertical="center" wrapText="1"/>
      <protection hidden="1"/>
    </xf>
    <xf numFmtId="0" fontId="45" fillId="0" borderId="0"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right" vertical="center" wrapText="1"/>
      <protection hidden="1"/>
    </xf>
  </cellXfs>
  <cellStyles count="5">
    <cellStyle name="Comma" xfId="1" builtinId="3"/>
    <cellStyle name="Excel Built-in Normal" xfId="2"/>
    <cellStyle name="Hyperlink" xfId="3" builtinId="8"/>
    <cellStyle name="Normal" xfId="0" builtinId="0"/>
    <cellStyle name="Normal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114300</xdr:colOff>
      <xdr:row>51</xdr:row>
      <xdr:rowOff>114300</xdr:rowOff>
    </xdr:from>
    <xdr:to>
      <xdr:col>13</xdr:col>
      <xdr:colOff>361950</xdr:colOff>
      <xdr:row>53</xdr:row>
      <xdr:rowOff>76200</xdr:rowOff>
    </xdr:to>
    <xdr:sp macro="" textlink="">
      <xdr:nvSpPr>
        <xdr:cNvPr id="1095" name="AutoShape 1"/>
        <xdr:cNvSpPr>
          <a:spLocks noChangeArrowheads="1"/>
        </xdr:cNvSpPr>
      </xdr:nvSpPr>
      <xdr:spPr bwMode="auto">
        <a:xfrm>
          <a:off x="5486400" y="11449050"/>
          <a:ext cx="695325" cy="342900"/>
        </a:xfrm>
        <a:prstGeom prst="rightArrow">
          <a:avLst>
            <a:gd name="adj1" fmla="val 50000"/>
            <a:gd name="adj2" fmla="val 50694"/>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impletaxindia.net/2018/01/89-1-relief-calculator-for-arrears-received-fy-2017-18.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L27"/>
  <sheetViews>
    <sheetView tabSelected="1" workbookViewId="0">
      <selection sqref="A1:E1"/>
    </sheetView>
  </sheetViews>
  <sheetFormatPr defaultRowHeight="12.75"/>
  <cols>
    <col min="1" max="1" width="2.7109375" style="126" customWidth="1"/>
    <col min="2" max="4" width="17.7109375" style="126" customWidth="1"/>
    <col min="5" max="5" width="20.7109375" style="126" customWidth="1"/>
    <col min="6" max="6" width="1.7109375" style="126" customWidth="1"/>
    <col min="7" max="7" width="8.7109375" style="126" customWidth="1"/>
    <col min="8" max="9" width="17.7109375" style="126" customWidth="1"/>
    <col min="10" max="10" width="18.7109375" style="126" customWidth="1"/>
    <col min="11" max="11" width="20.7109375" style="126" customWidth="1"/>
    <col min="12" max="12" width="22.7109375" style="126" customWidth="1"/>
    <col min="13" max="16384" width="9.140625" style="126"/>
  </cols>
  <sheetData>
    <row r="1" spans="1:12" ht="17.100000000000001" customHeight="1">
      <c r="A1" s="333" t="s">
        <v>313</v>
      </c>
      <c r="B1" s="333"/>
      <c r="C1" s="333"/>
      <c r="D1" s="333"/>
      <c r="E1" s="334"/>
      <c r="F1" s="299"/>
      <c r="G1" s="332" t="s">
        <v>338</v>
      </c>
      <c r="H1" s="333"/>
      <c r="I1" s="333"/>
      <c r="J1" s="333"/>
      <c r="K1" s="333"/>
      <c r="L1" s="333"/>
    </row>
    <row r="2" spans="1:12" ht="17.100000000000001" customHeight="1">
      <c r="A2" s="328">
        <v>1</v>
      </c>
      <c r="B2" s="331" t="s">
        <v>321</v>
      </c>
      <c r="C2" s="331"/>
      <c r="D2" s="331"/>
      <c r="E2" s="331"/>
      <c r="F2" s="300"/>
      <c r="G2" s="127" t="s">
        <v>347</v>
      </c>
      <c r="H2" s="331" t="s">
        <v>468</v>
      </c>
      <c r="I2" s="331"/>
      <c r="J2" s="331"/>
      <c r="K2" s="331"/>
      <c r="L2" s="331"/>
    </row>
    <row r="3" spans="1:12" ht="17.100000000000001" customHeight="1">
      <c r="A3" s="328"/>
      <c r="B3" s="331"/>
      <c r="C3" s="331"/>
      <c r="D3" s="331"/>
      <c r="E3" s="331"/>
      <c r="F3" s="301"/>
      <c r="G3" s="127" t="s">
        <v>348</v>
      </c>
      <c r="H3" s="331" t="s">
        <v>339</v>
      </c>
      <c r="I3" s="331"/>
      <c r="J3" s="331"/>
      <c r="K3" s="331"/>
      <c r="L3" s="331"/>
    </row>
    <row r="4" spans="1:12" ht="17.100000000000001" customHeight="1">
      <c r="A4" s="328">
        <v>2</v>
      </c>
      <c r="B4" s="331" t="s">
        <v>309</v>
      </c>
      <c r="C4" s="331"/>
      <c r="D4" s="331"/>
      <c r="E4" s="331"/>
      <c r="F4" s="301"/>
      <c r="G4" s="127" t="s">
        <v>349</v>
      </c>
      <c r="H4" s="331" t="s">
        <v>472</v>
      </c>
      <c r="I4" s="331"/>
      <c r="J4" s="331"/>
      <c r="K4" s="331"/>
      <c r="L4" s="331"/>
    </row>
    <row r="5" spans="1:12" ht="17.100000000000001" customHeight="1">
      <c r="A5" s="328"/>
      <c r="B5" s="331"/>
      <c r="C5" s="331"/>
      <c r="D5" s="331"/>
      <c r="E5" s="331"/>
      <c r="F5" s="301"/>
      <c r="G5" s="127" t="s">
        <v>350</v>
      </c>
      <c r="H5" s="331" t="s">
        <v>356</v>
      </c>
      <c r="I5" s="331"/>
      <c r="J5" s="331"/>
      <c r="K5" s="331"/>
      <c r="L5" s="331"/>
    </row>
    <row r="6" spans="1:12" ht="17.100000000000001" customHeight="1">
      <c r="A6" s="328">
        <v>3</v>
      </c>
      <c r="B6" s="331" t="s">
        <v>466</v>
      </c>
      <c r="C6" s="331"/>
      <c r="D6" s="331"/>
      <c r="E6" s="331"/>
      <c r="F6" s="300"/>
      <c r="G6" s="127"/>
      <c r="H6" s="331" t="s">
        <v>469</v>
      </c>
      <c r="I6" s="331"/>
      <c r="J6" s="331"/>
      <c r="K6" s="331"/>
      <c r="L6" s="331"/>
    </row>
    <row r="7" spans="1:12" ht="17.100000000000001" customHeight="1">
      <c r="A7" s="328"/>
      <c r="B7" s="331"/>
      <c r="C7" s="331"/>
      <c r="D7" s="331"/>
      <c r="E7" s="331"/>
      <c r="F7" s="300"/>
      <c r="H7" s="331" t="s">
        <v>470</v>
      </c>
      <c r="I7" s="331"/>
      <c r="J7" s="331"/>
      <c r="K7" s="331"/>
      <c r="L7" s="331"/>
    </row>
    <row r="8" spans="1:12" ht="17.100000000000001" customHeight="1">
      <c r="A8" s="328"/>
      <c r="B8" s="331"/>
      <c r="C8" s="331"/>
      <c r="D8" s="331"/>
      <c r="E8" s="331"/>
      <c r="F8" s="301"/>
      <c r="G8" s="127" t="s">
        <v>351</v>
      </c>
      <c r="H8" s="331" t="s">
        <v>358</v>
      </c>
      <c r="I8" s="331"/>
      <c r="J8" s="331"/>
      <c r="K8" s="331"/>
      <c r="L8" s="331"/>
    </row>
    <row r="9" spans="1:12" ht="17.100000000000001" customHeight="1">
      <c r="A9" s="329">
        <v>4</v>
      </c>
      <c r="B9" s="335" t="s">
        <v>345</v>
      </c>
      <c r="C9" s="335"/>
      <c r="D9" s="335"/>
      <c r="E9" s="336"/>
      <c r="F9" s="300"/>
      <c r="G9" s="127" t="s">
        <v>352</v>
      </c>
      <c r="H9" s="331" t="s">
        <v>359</v>
      </c>
      <c r="I9" s="331"/>
      <c r="J9" s="331"/>
      <c r="K9" s="331"/>
      <c r="L9" s="331"/>
    </row>
    <row r="10" spans="1:12" ht="17.100000000000001" customHeight="1">
      <c r="A10" s="329"/>
      <c r="B10" s="335"/>
      <c r="C10" s="335"/>
      <c r="D10" s="335"/>
      <c r="E10" s="336"/>
      <c r="F10" s="301"/>
      <c r="G10" s="127" t="s">
        <v>353</v>
      </c>
      <c r="H10" s="331" t="s">
        <v>357</v>
      </c>
      <c r="I10" s="331"/>
      <c r="J10" s="331"/>
      <c r="K10" s="331"/>
      <c r="L10" s="331"/>
    </row>
    <row r="11" spans="1:12" ht="17.100000000000001" customHeight="1">
      <c r="A11" s="329"/>
      <c r="B11" s="335"/>
      <c r="C11" s="335"/>
      <c r="D11" s="335"/>
      <c r="E11" s="336"/>
      <c r="F11" s="301"/>
      <c r="G11" s="127"/>
      <c r="H11" s="331" t="s">
        <v>360</v>
      </c>
      <c r="I11" s="331"/>
      <c r="J11" s="331"/>
      <c r="K11" s="331"/>
      <c r="L11" s="331"/>
    </row>
    <row r="12" spans="1:12" ht="17.100000000000001" customHeight="1">
      <c r="A12" s="328">
        <v>5</v>
      </c>
      <c r="B12" s="335" t="s">
        <v>474</v>
      </c>
      <c r="C12" s="335"/>
      <c r="D12" s="335"/>
      <c r="E12" s="336"/>
      <c r="F12" s="301"/>
      <c r="G12" s="127"/>
      <c r="H12" s="331" t="s">
        <v>361</v>
      </c>
      <c r="I12" s="331"/>
      <c r="J12" s="331"/>
      <c r="K12" s="331"/>
      <c r="L12" s="331"/>
    </row>
    <row r="13" spans="1:12" ht="17.100000000000001" customHeight="1">
      <c r="A13" s="328"/>
      <c r="B13" s="335"/>
      <c r="C13" s="335"/>
      <c r="D13" s="335"/>
      <c r="E13" s="336"/>
      <c r="F13" s="300"/>
      <c r="H13" s="331" t="s">
        <v>471</v>
      </c>
      <c r="I13" s="331"/>
      <c r="J13" s="331"/>
      <c r="K13" s="331"/>
      <c r="L13" s="331"/>
    </row>
    <row r="14" spans="1:12" ht="17.100000000000001" customHeight="1">
      <c r="A14" s="328"/>
      <c r="B14" s="335"/>
      <c r="C14" s="335"/>
      <c r="D14" s="335"/>
      <c r="E14" s="336"/>
      <c r="F14" s="300"/>
      <c r="G14" s="127" t="s">
        <v>354</v>
      </c>
      <c r="H14" s="331" t="s">
        <v>340</v>
      </c>
      <c r="I14" s="331"/>
      <c r="J14" s="331"/>
      <c r="K14" s="331"/>
      <c r="L14" s="331"/>
    </row>
    <row r="15" spans="1:12" ht="17.100000000000001" customHeight="1">
      <c r="A15" s="328"/>
      <c r="B15" s="335" t="s">
        <v>465</v>
      </c>
      <c r="C15" s="335"/>
      <c r="D15" s="335"/>
      <c r="E15" s="336"/>
      <c r="F15" s="300"/>
      <c r="G15" s="127" t="s">
        <v>355</v>
      </c>
      <c r="H15" s="331" t="s">
        <v>341</v>
      </c>
      <c r="I15" s="331"/>
      <c r="J15" s="331"/>
      <c r="K15" s="331"/>
      <c r="L15" s="331"/>
    </row>
    <row r="16" spans="1:12" ht="17.100000000000001" customHeight="1">
      <c r="A16" s="328"/>
      <c r="B16" s="335"/>
      <c r="C16" s="335"/>
      <c r="D16" s="335"/>
      <c r="E16" s="336"/>
      <c r="F16" s="300"/>
      <c r="G16" s="127"/>
      <c r="H16" s="331" t="s">
        <v>342</v>
      </c>
      <c r="I16" s="331"/>
      <c r="J16" s="331"/>
      <c r="K16" s="331"/>
      <c r="L16" s="331"/>
    </row>
    <row r="17" spans="1:12" ht="17.100000000000001" customHeight="1">
      <c r="A17" s="328"/>
      <c r="B17" s="335"/>
      <c r="C17" s="335"/>
      <c r="D17" s="335"/>
      <c r="E17" s="336"/>
      <c r="F17" s="300"/>
      <c r="G17" s="127"/>
      <c r="H17" s="331" t="s">
        <v>343</v>
      </c>
      <c r="I17" s="331"/>
      <c r="J17" s="331"/>
      <c r="K17" s="331"/>
      <c r="L17" s="331"/>
    </row>
    <row r="18" spans="1:12" ht="17.100000000000001" customHeight="1">
      <c r="A18" s="328">
        <v>6</v>
      </c>
      <c r="B18" s="338" t="s">
        <v>346</v>
      </c>
      <c r="C18" s="338"/>
      <c r="D18" s="338"/>
      <c r="E18" s="338"/>
      <c r="F18" s="300"/>
      <c r="G18" s="127"/>
      <c r="H18" s="331" t="s">
        <v>344</v>
      </c>
      <c r="I18" s="331"/>
      <c r="J18" s="331"/>
      <c r="K18" s="331"/>
      <c r="L18" s="331"/>
    </row>
    <row r="19" spans="1:12" ht="17.100000000000001" customHeight="1">
      <c r="A19" s="328"/>
      <c r="B19" s="338"/>
      <c r="C19" s="338"/>
      <c r="D19" s="338"/>
      <c r="E19" s="338"/>
      <c r="F19" s="300"/>
      <c r="G19" s="337" t="s">
        <v>473</v>
      </c>
      <c r="H19" s="329"/>
      <c r="I19" s="329"/>
      <c r="J19" s="329"/>
      <c r="K19" s="329"/>
      <c r="L19" s="329"/>
    </row>
    <row r="20" spans="1:12" ht="17.100000000000001" customHeight="1">
      <c r="A20" s="329">
        <v>7</v>
      </c>
      <c r="B20" s="330" t="s">
        <v>467</v>
      </c>
      <c r="C20" s="330"/>
      <c r="D20" s="330"/>
      <c r="E20" s="330"/>
      <c r="F20" s="300"/>
    </row>
    <row r="21" spans="1:12" ht="17.100000000000001" customHeight="1">
      <c r="A21" s="329"/>
      <c r="B21" s="330"/>
      <c r="C21" s="330"/>
      <c r="D21" s="330"/>
      <c r="E21" s="330"/>
      <c r="F21" s="300"/>
    </row>
    <row r="22" spans="1:12" ht="17.100000000000001" customHeight="1">
      <c r="A22" s="329"/>
      <c r="B22" s="330"/>
      <c r="C22" s="330"/>
      <c r="D22" s="330"/>
      <c r="E22" s="330"/>
      <c r="F22" s="300"/>
    </row>
    <row r="23" spans="1:12" ht="17.100000000000001" customHeight="1">
      <c r="A23" s="329"/>
      <c r="B23" s="330"/>
      <c r="C23" s="330"/>
      <c r="D23" s="330"/>
      <c r="E23" s="330"/>
      <c r="F23" s="300"/>
    </row>
    <row r="24" spans="1:12" ht="15" customHeight="1">
      <c r="F24" s="300"/>
    </row>
    <row r="25" spans="1:12">
      <c r="D25" s="328" t="s">
        <v>310</v>
      </c>
      <c r="E25" s="328"/>
      <c r="F25" s="300"/>
    </row>
    <row r="26" spans="1:12">
      <c r="D26" s="328" t="s">
        <v>308</v>
      </c>
      <c r="E26" s="328"/>
      <c r="F26" s="300"/>
    </row>
    <row r="27" spans="1:12">
      <c r="D27" s="328" t="s">
        <v>311</v>
      </c>
      <c r="E27" s="328"/>
      <c r="F27" s="300"/>
    </row>
  </sheetData>
  <sheetProtection password="E8F5" sheet="1" objects="1" scenarios="1" selectLockedCells="1"/>
  <mergeCells count="38">
    <mergeCell ref="H9:L9"/>
    <mergeCell ref="H16:L16"/>
    <mergeCell ref="H17:L17"/>
    <mergeCell ref="B15:E17"/>
    <mergeCell ref="G19:L19"/>
    <mergeCell ref="H15:L15"/>
    <mergeCell ref="B18:E19"/>
    <mergeCell ref="H18:L18"/>
    <mergeCell ref="A12:A17"/>
    <mergeCell ref="H4:L4"/>
    <mergeCell ref="H5:L5"/>
    <mergeCell ref="A9:A11"/>
    <mergeCell ref="H8:L8"/>
    <mergeCell ref="H6:L6"/>
    <mergeCell ref="H7:L7"/>
    <mergeCell ref="B9:E11"/>
    <mergeCell ref="B6:E8"/>
    <mergeCell ref="A6:A8"/>
    <mergeCell ref="H10:L10"/>
    <mergeCell ref="H11:L11"/>
    <mergeCell ref="H12:L12"/>
    <mergeCell ref="B12:E14"/>
    <mergeCell ref="H13:L13"/>
    <mergeCell ref="H14:L14"/>
    <mergeCell ref="B2:E3"/>
    <mergeCell ref="G1:L1"/>
    <mergeCell ref="H2:L2"/>
    <mergeCell ref="A1:E1"/>
    <mergeCell ref="A4:A5"/>
    <mergeCell ref="B4:E5"/>
    <mergeCell ref="A2:A3"/>
    <mergeCell ref="H3:L3"/>
    <mergeCell ref="A18:A19"/>
    <mergeCell ref="A20:A23"/>
    <mergeCell ref="D27:E27"/>
    <mergeCell ref="D26:E26"/>
    <mergeCell ref="D25:E25"/>
    <mergeCell ref="B20:E23"/>
  </mergeCells>
  <phoneticPr fontId="1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Y241"/>
  <sheetViews>
    <sheetView workbookViewId="0">
      <selection activeCell="S6" sqref="S6:X6"/>
    </sheetView>
  </sheetViews>
  <sheetFormatPr defaultRowHeight="12.75"/>
  <cols>
    <col min="1" max="25" width="6.7109375" style="128" customWidth="1"/>
    <col min="26" max="16384" width="9.140625" style="128"/>
  </cols>
  <sheetData>
    <row r="1" spans="1:25" ht="30" customHeight="1" thickBot="1">
      <c r="A1" s="513" t="s">
        <v>312</v>
      </c>
      <c r="B1" s="514"/>
      <c r="C1" s="514"/>
      <c r="D1" s="514"/>
      <c r="E1" s="514"/>
      <c r="F1" s="514"/>
      <c r="G1" s="514"/>
      <c r="H1" s="514"/>
      <c r="I1" s="514"/>
      <c r="J1" s="514"/>
      <c r="K1" s="514"/>
      <c r="L1" s="514"/>
      <c r="M1" s="514"/>
      <c r="N1" s="514"/>
      <c r="O1" s="514"/>
      <c r="P1" s="514"/>
      <c r="Q1" s="514"/>
      <c r="R1" s="514"/>
      <c r="S1" s="514"/>
      <c r="T1" s="514"/>
      <c r="U1" s="514"/>
      <c r="V1" s="514"/>
      <c r="W1" s="514"/>
      <c r="X1" s="514"/>
      <c r="Y1" s="515"/>
    </row>
    <row r="2" spans="1:25" ht="30" customHeight="1" thickBot="1">
      <c r="B2" s="346"/>
      <c r="C2" s="346"/>
      <c r="D2" s="346"/>
      <c r="E2" s="346"/>
      <c r="F2" s="346"/>
      <c r="G2" s="346"/>
      <c r="H2" s="346"/>
      <c r="I2" s="346"/>
      <c r="J2" s="346"/>
      <c r="K2" s="346"/>
      <c r="L2" s="346"/>
      <c r="M2" s="346"/>
      <c r="N2" s="346"/>
      <c r="O2" s="346"/>
      <c r="P2" s="346"/>
      <c r="Q2" s="346"/>
      <c r="R2" s="346"/>
      <c r="S2" s="346"/>
      <c r="T2" s="346"/>
      <c r="U2" s="346"/>
      <c r="V2" s="346"/>
      <c r="W2" s="346"/>
      <c r="X2" s="346"/>
      <c r="Y2" s="267"/>
    </row>
    <row r="3" spans="1:25" ht="30" customHeight="1" thickTop="1">
      <c r="A3" s="268"/>
      <c r="B3" s="485" t="s">
        <v>323</v>
      </c>
      <c r="C3" s="485"/>
      <c r="D3" s="485"/>
      <c r="E3" s="485"/>
      <c r="F3" s="485"/>
      <c r="G3" s="485"/>
      <c r="H3" s="485"/>
      <c r="I3" s="485"/>
      <c r="J3" s="485"/>
      <c r="K3" s="485"/>
      <c r="L3" s="485"/>
      <c r="M3" s="485"/>
      <c r="N3" s="485"/>
      <c r="O3" s="485"/>
      <c r="P3" s="485"/>
      <c r="Q3" s="485"/>
      <c r="R3" s="485"/>
      <c r="S3" s="485"/>
      <c r="T3" s="485"/>
      <c r="U3" s="485"/>
      <c r="V3" s="485"/>
      <c r="W3" s="485"/>
      <c r="X3" s="485"/>
      <c r="Y3" s="269"/>
    </row>
    <row r="4" spans="1:25" ht="13.5" thickBot="1">
      <c r="A4" s="270"/>
      <c r="B4" s="265"/>
      <c r="C4" s="265"/>
      <c r="D4" s="265"/>
      <c r="E4" s="265"/>
      <c r="F4" s="265"/>
      <c r="G4" s="265"/>
      <c r="H4" s="265"/>
      <c r="I4" s="265"/>
      <c r="J4" s="265"/>
      <c r="K4" s="265"/>
      <c r="L4" s="265"/>
      <c r="M4" s="265"/>
      <c r="N4" s="265"/>
      <c r="O4" s="265"/>
      <c r="P4" s="265"/>
      <c r="Q4" s="265"/>
      <c r="R4" s="265"/>
      <c r="S4" s="265"/>
      <c r="T4" s="265"/>
      <c r="U4" s="265"/>
      <c r="V4" s="265"/>
      <c r="W4" s="265"/>
      <c r="X4" s="265"/>
      <c r="Y4" s="271"/>
    </row>
    <row r="5" spans="1:25" ht="24.95" customHeight="1" thickBot="1">
      <c r="A5" s="270"/>
      <c r="B5" s="482" t="s">
        <v>209</v>
      </c>
      <c r="C5" s="483"/>
      <c r="D5" s="483"/>
      <c r="E5" s="483"/>
      <c r="F5" s="483"/>
      <c r="G5" s="484"/>
      <c r="H5" s="266"/>
      <c r="I5" s="482" t="s">
        <v>217</v>
      </c>
      <c r="J5" s="483"/>
      <c r="K5" s="483"/>
      <c r="L5" s="483"/>
      <c r="M5" s="483"/>
      <c r="N5" s="483"/>
      <c r="O5" s="484"/>
      <c r="P5" s="265"/>
      <c r="Q5" s="482" t="s">
        <v>324</v>
      </c>
      <c r="R5" s="483"/>
      <c r="S5" s="483"/>
      <c r="T5" s="483"/>
      <c r="U5" s="483"/>
      <c r="V5" s="483"/>
      <c r="W5" s="483"/>
      <c r="X5" s="484"/>
      <c r="Y5" s="271"/>
    </row>
    <row r="6" spans="1:25" ht="15" customHeight="1">
      <c r="A6" s="270"/>
      <c r="B6" s="422" t="s">
        <v>210</v>
      </c>
      <c r="C6" s="423"/>
      <c r="D6" s="291" t="s">
        <v>490</v>
      </c>
      <c r="E6" s="449" t="s">
        <v>491</v>
      </c>
      <c r="F6" s="450"/>
      <c r="G6" s="451"/>
      <c r="H6" s="200"/>
      <c r="I6" s="422" t="s">
        <v>210</v>
      </c>
      <c r="J6" s="423"/>
      <c r="K6" s="291" t="s">
        <v>276</v>
      </c>
      <c r="L6" s="449" t="s">
        <v>497</v>
      </c>
      <c r="M6" s="450"/>
      <c r="N6" s="450"/>
      <c r="O6" s="451"/>
      <c r="P6" s="265"/>
      <c r="Q6" s="486" t="s">
        <v>220</v>
      </c>
      <c r="R6" s="487"/>
      <c r="S6" s="488" t="s">
        <v>277</v>
      </c>
      <c r="T6" s="488"/>
      <c r="U6" s="488"/>
      <c r="V6" s="488"/>
      <c r="W6" s="488"/>
      <c r="X6" s="489"/>
      <c r="Y6" s="271"/>
    </row>
    <row r="7" spans="1:25" ht="15" customHeight="1">
      <c r="A7" s="270"/>
      <c r="B7" s="422" t="s">
        <v>303</v>
      </c>
      <c r="C7" s="423"/>
      <c r="D7" s="291" t="s">
        <v>488</v>
      </c>
      <c r="E7" s="449" t="s">
        <v>492</v>
      </c>
      <c r="F7" s="450"/>
      <c r="G7" s="451"/>
      <c r="H7" s="200"/>
      <c r="I7" s="422" t="s">
        <v>211</v>
      </c>
      <c r="J7" s="423"/>
      <c r="K7" s="424" t="s">
        <v>275</v>
      </c>
      <c r="L7" s="424"/>
      <c r="M7" s="424"/>
      <c r="N7" s="424"/>
      <c r="O7" s="425"/>
      <c r="P7" s="265"/>
      <c r="Q7" s="490" t="s">
        <v>330</v>
      </c>
      <c r="R7" s="491"/>
      <c r="S7" s="492">
        <v>96000</v>
      </c>
      <c r="T7" s="493"/>
      <c r="U7" s="493"/>
      <c r="V7" s="493"/>
      <c r="W7" s="493"/>
      <c r="X7" s="494"/>
      <c r="Y7" s="271"/>
    </row>
    <row r="8" spans="1:25" ht="15" customHeight="1">
      <c r="A8" s="270"/>
      <c r="B8" s="422" t="s">
        <v>211</v>
      </c>
      <c r="C8" s="423"/>
      <c r="D8" s="291" t="s">
        <v>270</v>
      </c>
      <c r="E8" s="449" t="s">
        <v>493</v>
      </c>
      <c r="F8" s="450"/>
      <c r="G8" s="451"/>
      <c r="H8" s="200"/>
      <c r="I8" s="422" t="s">
        <v>218</v>
      </c>
      <c r="J8" s="423"/>
      <c r="K8" s="424" t="s">
        <v>498</v>
      </c>
      <c r="L8" s="424"/>
      <c r="M8" s="424"/>
      <c r="N8" s="424"/>
      <c r="O8" s="425"/>
      <c r="P8" s="265"/>
      <c r="Q8" s="422" t="s">
        <v>331</v>
      </c>
      <c r="R8" s="423"/>
      <c r="S8" s="424" t="s">
        <v>500</v>
      </c>
      <c r="T8" s="424"/>
      <c r="U8" s="424"/>
      <c r="V8" s="424"/>
      <c r="W8" s="449"/>
      <c r="X8" s="425"/>
      <c r="Y8" s="271"/>
    </row>
    <row r="9" spans="1:25" ht="15" customHeight="1">
      <c r="A9" s="270"/>
      <c r="B9" s="422" t="s">
        <v>212</v>
      </c>
      <c r="C9" s="423"/>
      <c r="D9" s="519" t="s">
        <v>222</v>
      </c>
      <c r="E9" s="520"/>
      <c r="F9" s="520"/>
      <c r="G9" s="521"/>
      <c r="H9" s="200"/>
      <c r="I9" s="422" t="s">
        <v>219</v>
      </c>
      <c r="J9" s="423"/>
      <c r="K9" s="424" t="s">
        <v>499</v>
      </c>
      <c r="L9" s="424"/>
      <c r="M9" s="424"/>
      <c r="N9" s="424"/>
      <c r="O9" s="425"/>
      <c r="P9" s="265"/>
      <c r="Q9" s="498" t="s">
        <v>221</v>
      </c>
      <c r="R9" s="499"/>
      <c r="S9" s="502" t="s">
        <v>501</v>
      </c>
      <c r="T9" s="503"/>
      <c r="U9" s="503"/>
      <c r="V9" s="503"/>
      <c r="W9" s="503"/>
      <c r="X9" s="504"/>
      <c r="Y9" s="271"/>
    </row>
    <row r="10" spans="1:25" ht="15" customHeight="1" thickBot="1">
      <c r="A10" s="270"/>
      <c r="B10" s="422" t="s">
        <v>213</v>
      </c>
      <c r="C10" s="423"/>
      <c r="D10" s="449" t="s">
        <v>494</v>
      </c>
      <c r="E10" s="450"/>
      <c r="F10" s="450"/>
      <c r="G10" s="451"/>
      <c r="H10" s="200"/>
      <c r="I10" s="445" t="s">
        <v>216</v>
      </c>
      <c r="J10" s="446"/>
      <c r="K10" s="447" t="s">
        <v>123</v>
      </c>
      <c r="L10" s="447"/>
      <c r="M10" s="447"/>
      <c r="N10" s="447"/>
      <c r="O10" s="448"/>
      <c r="P10" s="265"/>
      <c r="Q10" s="500"/>
      <c r="R10" s="501"/>
      <c r="S10" s="505"/>
      <c r="T10" s="506"/>
      <c r="U10" s="506"/>
      <c r="V10" s="506"/>
      <c r="W10" s="506"/>
      <c r="X10" s="507"/>
      <c r="Y10" s="271"/>
    </row>
    <row r="11" spans="1:25" ht="15" customHeight="1" thickBot="1">
      <c r="A11" s="270"/>
      <c r="B11" s="422" t="s">
        <v>214</v>
      </c>
      <c r="C11" s="423"/>
      <c r="D11" s="449" t="s">
        <v>495</v>
      </c>
      <c r="E11" s="450"/>
      <c r="F11" s="450"/>
      <c r="G11" s="451"/>
      <c r="H11" s="200"/>
      <c r="I11" s="265"/>
      <c r="J11" s="265"/>
      <c r="K11" s="265"/>
      <c r="L11" s="265"/>
      <c r="M11" s="265"/>
      <c r="N11" s="265"/>
      <c r="O11" s="265"/>
      <c r="P11" s="265"/>
      <c r="Q11" s="443" t="s">
        <v>332</v>
      </c>
      <c r="R11" s="444"/>
      <c r="S11" s="495" t="s">
        <v>123</v>
      </c>
      <c r="T11" s="495"/>
      <c r="U11" s="495"/>
      <c r="V11" s="495"/>
      <c r="W11" s="496"/>
      <c r="X11" s="497"/>
      <c r="Y11" s="271"/>
    </row>
    <row r="12" spans="1:25" ht="15" customHeight="1">
      <c r="A12" s="270"/>
      <c r="B12" s="422" t="s">
        <v>215</v>
      </c>
      <c r="C12" s="423"/>
      <c r="D12" s="449">
        <v>60070038</v>
      </c>
      <c r="E12" s="450"/>
      <c r="F12" s="450"/>
      <c r="G12" s="451"/>
      <c r="H12" s="200"/>
      <c r="I12" s="265"/>
      <c r="J12" s="265"/>
      <c r="K12" s="265"/>
      <c r="L12" s="265"/>
      <c r="M12" s="265"/>
      <c r="N12" s="265"/>
      <c r="O12" s="265"/>
      <c r="P12" s="265"/>
      <c r="Q12" s="265"/>
      <c r="R12" s="265"/>
      <c r="S12" s="265"/>
      <c r="T12" s="265"/>
      <c r="U12" s="265"/>
      <c r="V12" s="265"/>
      <c r="W12" s="265"/>
      <c r="X12" s="265"/>
      <c r="Y12" s="271"/>
    </row>
    <row r="13" spans="1:25" ht="15" customHeight="1">
      <c r="A13" s="270"/>
      <c r="B13" s="422" t="s">
        <v>216</v>
      </c>
      <c r="C13" s="423"/>
      <c r="D13" s="449" t="s">
        <v>496</v>
      </c>
      <c r="E13" s="450"/>
      <c r="F13" s="450"/>
      <c r="G13" s="451"/>
      <c r="H13" s="200"/>
      <c r="I13" s="265"/>
      <c r="J13" s="265"/>
      <c r="K13" s="265"/>
      <c r="L13" s="265"/>
      <c r="M13" s="265"/>
      <c r="N13" s="265"/>
      <c r="O13" s="265"/>
      <c r="P13" s="265"/>
      <c r="Q13" s="265"/>
      <c r="R13" s="265"/>
      <c r="S13" s="265"/>
      <c r="T13" s="265"/>
      <c r="U13" s="265"/>
      <c r="V13" s="265"/>
      <c r="W13" s="265"/>
      <c r="X13" s="265"/>
      <c r="Y13" s="271"/>
    </row>
    <row r="14" spans="1:25" ht="15" customHeight="1" thickBot="1">
      <c r="A14" s="270"/>
      <c r="B14" s="445" t="s">
        <v>463</v>
      </c>
      <c r="C14" s="446"/>
      <c r="D14" s="530" t="s">
        <v>464</v>
      </c>
      <c r="E14" s="531"/>
      <c r="F14" s="531"/>
      <c r="G14" s="532"/>
      <c r="H14" s="200"/>
      <c r="I14" s="265"/>
      <c r="J14" s="265"/>
      <c r="K14" s="265"/>
      <c r="L14" s="265"/>
      <c r="M14" s="265"/>
      <c r="N14" s="265"/>
      <c r="O14" s="265"/>
      <c r="P14" s="265"/>
      <c r="Q14" s="265"/>
      <c r="R14" s="265"/>
      <c r="S14" s="265"/>
      <c r="T14" s="265"/>
      <c r="U14" s="265"/>
      <c r="V14" s="265"/>
      <c r="W14" s="265"/>
      <c r="X14" s="265"/>
      <c r="Y14" s="271"/>
    </row>
    <row r="15" spans="1:25" ht="15" customHeight="1" thickBot="1">
      <c r="A15" s="272"/>
      <c r="B15" s="529"/>
      <c r="C15" s="529"/>
      <c r="D15" s="529"/>
      <c r="E15" s="529"/>
      <c r="F15" s="529"/>
      <c r="G15" s="529"/>
      <c r="H15" s="273"/>
      <c r="I15" s="273"/>
      <c r="J15" s="273"/>
      <c r="K15" s="273"/>
      <c r="L15" s="273"/>
      <c r="M15" s="273"/>
      <c r="N15" s="273"/>
      <c r="O15" s="273"/>
      <c r="P15" s="273"/>
      <c r="Q15" s="273"/>
      <c r="R15" s="273"/>
      <c r="S15" s="273"/>
      <c r="T15" s="273"/>
      <c r="U15" s="273"/>
      <c r="V15" s="273"/>
      <c r="W15" s="273"/>
      <c r="X15" s="273"/>
      <c r="Y15" s="274"/>
    </row>
    <row r="16" spans="1:25" ht="12.6" customHeight="1" thickTop="1"/>
    <row r="17" spans="3:24" ht="12.6" customHeight="1" thickBot="1"/>
    <row r="18" spans="3:24" ht="30" customHeight="1" thickTop="1">
      <c r="C18" s="268"/>
      <c r="D18" s="347" t="s">
        <v>325</v>
      </c>
      <c r="E18" s="347"/>
      <c r="F18" s="347"/>
      <c r="G18" s="347"/>
      <c r="H18" s="347"/>
      <c r="I18" s="347"/>
      <c r="J18" s="347"/>
      <c r="K18" s="347"/>
      <c r="L18" s="347"/>
      <c r="M18" s="347"/>
      <c r="N18" s="347"/>
      <c r="O18" s="347"/>
      <c r="P18" s="347"/>
      <c r="Q18" s="347"/>
      <c r="R18" s="347"/>
      <c r="S18" s="347"/>
      <c r="T18" s="347"/>
      <c r="U18" s="347"/>
      <c r="V18" s="347"/>
      <c r="W18" s="278"/>
    </row>
    <row r="19" spans="3:24" ht="12.6" customHeight="1" thickBot="1">
      <c r="C19" s="270"/>
      <c r="D19" s="265"/>
      <c r="E19" s="265"/>
      <c r="F19" s="265"/>
      <c r="G19" s="265"/>
      <c r="H19" s="265"/>
      <c r="I19" s="265"/>
      <c r="J19" s="265"/>
      <c r="K19" s="265"/>
      <c r="L19" s="265"/>
      <c r="M19" s="265"/>
      <c r="N19" s="265"/>
      <c r="O19" s="265"/>
      <c r="P19" s="265"/>
      <c r="Q19" s="265"/>
      <c r="R19" s="265"/>
      <c r="S19" s="265"/>
      <c r="T19" s="265"/>
      <c r="U19" s="265"/>
      <c r="V19" s="265"/>
      <c r="W19" s="271"/>
    </row>
    <row r="20" spans="3:24" ht="15" customHeight="1">
      <c r="C20" s="270"/>
      <c r="D20" s="435" t="s">
        <v>106</v>
      </c>
      <c r="E20" s="372" t="s">
        <v>107</v>
      </c>
      <c r="F20" s="372" t="s">
        <v>108</v>
      </c>
      <c r="G20" s="366" t="s">
        <v>109</v>
      </c>
      <c r="H20" s="435" t="s">
        <v>110</v>
      </c>
      <c r="I20" s="426" t="s">
        <v>111</v>
      </c>
      <c r="J20" s="432"/>
      <c r="K20" s="426" t="s">
        <v>112</v>
      </c>
      <c r="L20" s="427"/>
      <c r="M20" s="510" t="s">
        <v>113</v>
      </c>
      <c r="N20" s="508" t="s">
        <v>114</v>
      </c>
      <c r="O20" s="372" t="s">
        <v>115</v>
      </c>
      <c r="P20" s="372" t="s">
        <v>116</v>
      </c>
      <c r="Q20" s="372" t="s">
        <v>117</v>
      </c>
      <c r="R20" s="372" t="s">
        <v>322</v>
      </c>
      <c r="S20" s="372" t="s">
        <v>118</v>
      </c>
      <c r="T20" s="372" t="s">
        <v>119</v>
      </c>
      <c r="U20" s="372" t="s">
        <v>120</v>
      </c>
      <c r="V20" s="366" t="s">
        <v>121</v>
      </c>
      <c r="W20" s="271"/>
    </row>
    <row r="21" spans="3:24" ht="15" customHeight="1">
      <c r="C21" s="270"/>
      <c r="D21" s="436"/>
      <c r="E21" s="373"/>
      <c r="F21" s="373"/>
      <c r="G21" s="367"/>
      <c r="H21" s="436"/>
      <c r="I21" s="428"/>
      <c r="J21" s="433"/>
      <c r="K21" s="428"/>
      <c r="L21" s="429"/>
      <c r="M21" s="511"/>
      <c r="N21" s="433"/>
      <c r="O21" s="373"/>
      <c r="P21" s="373"/>
      <c r="Q21" s="373"/>
      <c r="R21" s="373"/>
      <c r="S21" s="373"/>
      <c r="T21" s="373"/>
      <c r="U21" s="373"/>
      <c r="V21" s="367"/>
      <c r="W21" s="271"/>
    </row>
    <row r="22" spans="3:24" ht="15" customHeight="1">
      <c r="C22" s="270"/>
      <c r="D22" s="436"/>
      <c r="E22" s="373"/>
      <c r="F22" s="373"/>
      <c r="G22" s="367"/>
      <c r="H22" s="436"/>
      <c r="I22" s="428"/>
      <c r="J22" s="433"/>
      <c r="K22" s="428"/>
      <c r="L22" s="429"/>
      <c r="M22" s="511"/>
      <c r="N22" s="433"/>
      <c r="O22" s="373"/>
      <c r="P22" s="373"/>
      <c r="Q22" s="373"/>
      <c r="R22" s="373"/>
      <c r="S22" s="373"/>
      <c r="T22" s="373"/>
      <c r="U22" s="373"/>
      <c r="V22" s="367"/>
      <c r="W22" s="271"/>
    </row>
    <row r="23" spans="3:24" ht="15" customHeight="1">
      <c r="C23" s="270"/>
      <c r="D23" s="436"/>
      <c r="E23" s="373"/>
      <c r="F23" s="373"/>
      <c r="G23" s="367"/>
      <c r="H23" s="436"/>
      <c r="I23" s="430"/>
      <c r="J23" s="434"/>
      <c r="K23" s="430"/>
      <c r="L23" s="431"/>
      <c r="M23" s="511"/>
      <c r="N23" s="433"/>
      <c r="O23" s="373"/>
      <c r="P23" s="373"/>
      <c r="Q23" s="373"/>
      <c r="R23" s="373"/>
      <c r="S23" s="373"/>
      <c r="T23" s="373"/>
      <c r="U23" s="373"/>
      <c r="V23" s="367"/>
      <c r="W23" s="271"/>
    </row>
    <row r="24" spans="3:24" ht="15" customHeight="1" thickBot="1">
      <c r="C24" s="270"/>
      <c r="D24" s="437"/>
      <c r="E24" s="374"/>
      <c r="F24" s="374"/>
      <c r="G24" s="368"/>
      <c r="H24" s="437"/>
      <c r="I24" s="105" t="s">
        <v>122</v>
      </c>
      <c r="J24" s="105" t="s">
        <v>12</v>
      </c>
      <c r="K24" s="105" t="s">
        <v>122</v>
      </c>
      <c r="L24" s="106" t="s">
        <v>12</v>
      </c>
      <c r="M24" s="512"/>
      <c r="N24" s="509"/>
      <c r="O24" s="374"/>
      <c r="P24" s="374"/>
      <c r="Q24" s="374"/>
      <c r="R24" s="374"/>
      <c r="S24" s="374"/>
      <c r="T24" s="374"/>
      <c r="U24" s="374"/>
      <c r="V24" s="368"/>
      <c r="W24" s="271"/>
    </row>
    <row r="25" spans="3:24" ht="20.100000000000001" customHeight="1">
      <c r="C25" s="270"/>
      <c r="D25" s="279">
        <v>42795</v>
      </c>
      <c r="E25" s="108" t="str">
        <f>IF($D$8="Principal","40270-93780",IF($D$8="TGT","28940-78910",IF($D$8="PGT","31460-84970",IF($D$8="Principal(FAC)","31460-84970",0))))</f>
        <v>31460-84970</v>
      </c>
      <c r="F25" s="292">
        <v>36070</v>
      </c>
      <c r="G25" s="293">
        <v>31</v>
      </c>
      <c r="H25" s="113">
        <f>ROUND(F25*G25/DAY(DATE(YEAR(D25),MONTH(D25)+1,0)),0)</f>
        <v>36070</v>
      </c>
      <c r="I25" s="292">
        <v>18.34</v>
      </c>
      <c r="J25" s="108">
        <f>ROUND(F25*G25*(I25/100)/DAY(DATE(YEAR(D25),MONTH(D25)+1,0)),0)</f>
        <v>6615</v>
      </c>
      <c r="K25" s="292">
        <v>12</v>
      </c>
      <c r="L25" s="108">
        <f t="shared" ref="L25:L36" si="0">ROUND(F25*G25*(K25/100)/DAY(DATE(YEAR(D25),MONTH(D25)+1,0)),0)</f>
        <v>4328</v>
      </c>
      <c r="M25" s="275">
        <f>H25+J25+L25</f>
        <v>47013</v>
      </c>
      <c r="N25" s="113">
        <v>0</v>
      </c>
      <c r="O25" s="108">
        <v>0</v>
      </c>
      <c r="P25" s="108">
        <v>0</v>
      </c>
      <c r="Q25" s="292">
        <v>200</v>
      </c>
      <c r="R25" s="302">
        <v>0</v>
      </c>
      <c r="S25" s="292">
        <v>20</v>
      </c>
      <c r="T25" s="293">
        <v>0</v>
      </c>
      <c r="U25" s="275">
        <f>N25+O25+P25+Q25+R25+S25+T25</f>
        <v>220</v>
      </c>
      <c r="V25" s="275">
        <f t="shared" ref="V25:V39" si="1">M25-U25</f>
        <v>46793</v>
      </c>
      <c r="W25" s="271"/>
    </row>
    <row r="26" spans="3:24" ht="20.100000000000001" customHeight="1">
      <c r="C26" s="270"/>
      <c r="D26" s="279">
        <v>42826</v>
      </c>
      <c r="E26" s="116" t="str">
        <f t="shared" ref="E26:E36" si="2">IF($D$8="Principal","40270-93780",IF($D$8="TGT","28940-78910",IF($D$8="PGT","31460-84970",IF($D$8="Principal(FAC)","31460-84970",0))))</f>
        <v>31460-84970</v>
      </c>
      <c r="F26" s="292">
        <v>37100</v>
      </c>
      <c r="G26" s="294">
        <v>30</v>
      </c>
      <c r="H26" s="113">
        <f t="shared" ref="H26:H36" si="3">ROUND(F26*G26/DAY(DATE(YEAR(D26),MONTH(D26)+1,0)),0)</f>
        <v>37100</v>
      </c>
      <c r="I26" s="295">
        <v>18.34</v>
      </c>
      <c r="J26" s="108">
        <f t="shared" ref="J26:J36" si="4">ROUND(F26*G26*(I26/100)/DAY(DATE(YEAR(D26),MONTH(D26)+1,0)),0)</f>
        <v>6804</v>
      </c>
      <c r="K26" s="295">
        <v>12</v>
      </c>
      <c r="L26" s="108">
        <f t="shared" si="0"/>
        <v>4452</v>
      </c>
      <c r="M26" s="275">
        <f t="shared" ref="M26:M39" si="5">H26+J26+L26</f>
        <v>48356</v>
      </c>
      <c r="N26" s="118">
        <v>0</v>
      </c>
      <c r="O26" s="116">
        <v>0</v>
      </c>
      <c r="P26" s="116">
        <v>0</v>
      </c>
      <c r="Q26" s="295">
        <v>200</v>
      </c>
      <c r="R26" s="303">
        <v>0</v>
      </c>
      <c r="S26" s="295">
        <v>0</v>
      </c>
      <c r="T26" s="294">
        <v>0</v>
      </c>
      <c r="U26" s="275">
        <f t="shared" ref="U26:U39" si="6">N26+O26+P26+Q26+R26+S26+T26</f>
        <v>200</v>
      </c>
      <c r="V26" s="275">
        <f t="shared" si="1"/>
        <v>48156</v>
      </c>
      <c r="W26" s="271"/>
    </row>
    <row r="27" spans="3:24" ht="20.100000000000001" customHeight="1">
      <c r="C27" s="270"/>
      <c r="D27" s="279">
        <v>42856</v>
      </c>
      <c r="E27" s="116" t="str">
        <f t="shared" si="2"/>
        <v>31460-84970</v>
      </c>
      <c r="F27" s="292">
        <v>37100</v>
      </c>
      <c r="G27" s="294">
        <v>31</v>
      </c>
      <c r="H27" s="113">
        <f t="shared" si="3"/>
        <v>37100</v>
      </c>
      <c r="I27" s="295">
        <v>18.34</v>
      </c>
      <c r="J27" s="108">
        <f t="shared" si="4"/>
        <v>6804</v>
      </c>
      <c r="K27" s="295">
        <v>12</v>
      </c>
      <c r="L27" s="108">
        <f t="shared" si="0"/>
        <v>4452</v>
      </c>
      <c r="M27" s="275">
        <f t="shared" si="5"/>
        <v>48356</v>
      </c>
      <c r="N27" s="118">
        <v>0</v>
      </c>
      <c r="O27" s="116">
        <v>0</v>
      </c>
      <c r="P27" s="116">
        <v>0</v>
      </c>
      <c r="Q27" s="295">
        <v>200</v>
      </c>
      <c r="R27" s="303">
        <v>0</v>
      </c>
      <c r="S27" s="295">
        <v>0</v>
      </c>
      <c r="T27" s="294">
        <v>0</v>
      </c>
      <c r="U27" s="275">
        <f t="shared" si="6"/>
        <v>200</v>
      </c>
      <c r="V27" s="275">
        <f t="shared" si="1"/>
        <v>48156</v>
      </c>
      <c r="W27" s="271"/>
    </row>
    <row r="28" spans="3:24" ht="20.100000000000001" customHeight="1">
      <c r="C28" s="270"/>
      <c r="D28" s="279">
        <v>42887</v>
      </c>
      <c r="E28" s="116" t="str">
        <f t="shared" si="2"/>
        <v>31460-84970</v>
      </c>
      <c r="F28" s="292">
        <v>38130</v>
      </c>
      <c r="G28" s="294">
        <v>30</v>
      </c>
      <c r="H28" s="113">
        <f t="shared" si="3"/>
        <v>38130</v>
      </c>
      <c r="I28" s="295">
        <v>18.34</v>
      </c>
      <c r="J28" s="108">
        <f t="shared" si="4"/>
        <v>6993</v>
      </c>
      <c r="K28" s="295">
        <v>12</v>
      </c>
      <c r="L28" s="108">
        <f t="shared" si="0"/>
        <v>4576</v>
      </c>
      <c r="M28" s="275">
        <f t="shared" si="5"/>
        <v>49699</v>
      </c>
      <c r="N28" s="118">
        <v>0</v>
      </c>
      <c r="O28" s="116">
        <v>0</v>
      </c>
      <c r="P28" s="116">
        <v>0</v>
      </c>
      <c r="Q28" s="295">
        <v>200</v>
      </c>
      <c r="R28" s="303">
        <v>0</v>
      </c>
      <c r="S28" s="295">
        <v>0</v>
      </c>
      <c r="T28" s="294">
        <v>0</v>
      </c>
      <c r="U28" s="275">
        <f t="shared" si="6"/>
        <v>200</v>
      </c>
      <c r="V28" s="275">
        <f t="shared" si="1"/>
        <v>49499</v>
      </c>
      <c r="W28" s="271"/>
      <c r="X28" s="265"/>
    </row>
    <row r="29" spans="3:24" ht="20.100000000000001" customHeight="1">
      <c r="C29" s="270"/>
      <c r="D29" s="279">
        <v>42917</v>
      </c>
      <c r="E29" s="116" t="str">
        <f t="shared" si="2"/>
        <v>31460-84970</v>
      </c>
      <c r="F29" s="292">
        <v>38130</v>
      </c>
      <c r="G29" s="294">
        <v>31</v>
      </c>
      <c r="H29" s="113">
        <f t="shared" si="3"/>
        <v>38130</v>
      </c>
      <c r="I29" s="295">
        <v>18.34</v>
      </c>
      <c r="J29" s="108">
        <f t="shared" si="4"/>
        <v>6993</v>
      </c>
      <c r="K29" s="295">
        <v>12</v>
      </c>
      <c r="L29" s="108">
        <f t="shared" si="0"/>
        <v>4576</v>
      </c>
      <c r="M29" s="275">
        <f t="shared" si="5"/>
        <v>49699</v>
      </c>
      <c r="N29" s="118">
        <v>0</v>
      </c>
      <c r="O29" s="116">
        <v>0</v>
      </c>
      <c r="P29" s="116">
        <v>0</v>
      </c>
      <c r="Q29" s="295">
        <v>200</v>
      </c>
      <c r="R29" s="303">
        <v>0</v>
      </c>
      <c r="S29" s="295">
        <v>0</v>
      </c>
      <c r="T29" s="294">
        <v>0</v>
      </c>
      <c r="U29" s="275">
        <f t="shared" si="6"/>
        <v>200</v>
      </c>
      <c r="V29" s="275">
        <f t="shared" si="1"/>
        <v>49499</v>
      </c>
      <c r="W29" s="271"/>
      <c r="X29" s="265"/>
    </row>
    <row r="30" spans="3:24" ht="20.100000000000001" customHeight="1">
      <c r="C30" s="270"/>
      <c r="D30" s="279">
        <v>42948</v>
      </c>
      <c r="E30" s="116" t="str">
        <f t="shared" si="2"/>
        <v>31460-84970</v>
      </c>
      <c r="F30" s="292">
        <v>38130</v>
      </c>
      <c r="G30" s="294">
        <v>31</v>
      </c>
      <c r="H30" s="113">
        <f t="shared" si="3"/>
        <v>38130</v>
      </c>
      <c r="I30" s="295">
        <v>18.34</v>
      </c>
      <c r="J30" s="108">
        <f t="shared" si="4"/>
        <v>6993</v>
      </c>
      <c r="K30" s="295">
        <v>12</v>
      </c>
      <c r="L30" s="108">
        <f t="shared" si="0"/>
        <v>4576</v>
      </c>
      <c r="M30" s="275">
        <f t="shared" si="5"/>
        <v>49699</v>
      </c>
      <c r="N30" s="118">
        <v>0</v>
      </c>
      <c r="O30" s="116">
        <v>0</v>
      </c>
      <c r="P30" s="116">
        <v>0</v>
      </c>
      <c r="Q30" s="295">
        <v>200</v>
      </c>
      <c r="R30" s="303">
        <v>0</v>
      </c>
      <c r="S30" s="295">
        <v>0</v>
      </c>
      <c r="T30" s="294">
        <v>0</v>
      </c>
      <c r="U30" s="275">
        <f t="shared" si="6"/>
        <v>200</v>
      </c>
      <c r="V30" s="275">
        <f t="shared" si="1"/>
        <v>49499</v>
      </c>
      <c r="W30" s="271"/>
      <c r="X30" s="265"/>
    </row>
    <row r="31" spans="3:24" ht="20.100000000000001" customHeight="1">
      <c r="C31" s="270"/>
      <c r="D31" s="279">
        <v>42979</v>
      </c>
      <c r="E31" s="116" t="str">
        <f t="shared" si="2"/>
        <v>31460-84970</v>
      </c>
      <c r="F31" s="292">
        <v>38130</v>
      </c>
      <c r="G31" s="294">
        <v>30</v>
      </c>
      <c r="H31" s="113">
        <f t="shared" si="3"/>
        <v>38130</v>
      </c>
      <c r="I31" s="295">
        <v>18.34</v>
      </c>
      <c r="J31" s="108">
        <f t="shared" si="4"/>
        <v>6993</v>
      </c>
      <c r="K31" s="295">
        <v>12</v>
      </c>
      <c r="L31" s="108">
        <f t="shared" si="0"/>
        <v>4576</v>
      </c>
      <c r="M31" s="275">
        <f t="shared" si="5"/>
        <v>49699</v>
      </c>
      <c r="N31" s="118">
        <v>0</v>
      </c>
      <c r="O31" s="116">
        <v>0</v>
      </c>
      <c r="P31" s="116">
        <v>0</v>
      </c>
      <c r="Q31" s="295">
        <v>200</v>
      </c>
      <c r="R31" s="303">
        <v>0</v>
      </c>
      <c r="S31" s="295">
        <v>0</v>
      </c>
      <c r="T31" s="294">
        <v>0</v>
      </c>
      <c r="U31" s="275">
        <f t="shared" si="6"/>
        <v>200</v>
      </c>
      <c r="V31" s="275">
        <f t="shared" si="1"/>
        <v>49499</v>
      </c>
      <c r="W31" s="271"/>
    </row>
    <row r="32" spans="3:24" ht="20.100000000000001" customHeight="1">
      <c r="C32" s="270"/>
      <c r="D32" s="279">
        <v>43009</v>
      </c>
      <c r="E32" s="116" t="str">
        <f t="shared" si="2"/>
        <v>31460-84970</v>
      </c>
      <c r="F32" s="292">
        <v>38130</v>
      </c>
      <c r="G32" s="294">
        <v>31</v>
      </c>
      <c r="H32" s="113">
        <f t="shared" si="3"/>
        <v>38130</v>
      </c>
      <c r="I32" s="295">
        <v>22.007999999999999</v>
      </c>
      <c r="J32" s="108">
        <f t="shared" si="4"/>
        <v>8392</v>
      </c>
      <c r="K32" s="295">
        <v>12</v>
      </c>
      <c r="L32" s="108">
        <f t="shared" si="0"/>
        <v>4576</v>
      </c>
      <c r="M32" s="275">
        <f t="shared" si="5"/>
        <v>51098</v>
      </c>
      <c r="N32" s="118">
        <v>0</v>
      </c>
      <c r="O32" s="116">
        <v>0</v>
      </c>
      <c r="P32" s="116">
        <v>0</v>
      </c>
      <c r="Q32" s="295">
        <v>200</v>
      </c>
      <c r="R32" s="303">
        <v>0</v>
      </c>
      <c r="S32" s="295">
        <v>0</v>
      </c>
      <c r="T32" s="294">
        <v>0</v>
      </c>
      <c r="U32" s="275">
        <f t="shared" si="6"/>
        <v>200</v>
      </c>
      <c r="V32" s="275">
        <f t="shared" si="1"/>
        <v>50898</v>
      </c>
      <c r="W32" s="271"/>
    </row>
    <row r="33" spans="3:23" ht="20.100000000000001" customHeight="1">
      <c r="C33" s="270"/>
      <c r="D33" s="279">
        <v>43040</v>
      </c>
      <c r="E33" s="116" t="str">
        <f t="shared" si="2"/>
        <v>31460-84970</v>
      </c>
      <c r="F33" s="292">
        <v>38130</v>
      </c>
      <c r="G33" s="294">
        <v>30</v>
      </c>
      <c r="H33" s="113">
        <f t="shared" si="3"/>
        <v>38130</v>
      </c>
      <c r="I33" s="295">
        <v>22.007999999999999</v>
      </c>
      <c r="J33" s="108">
        <f t="shared" si="4"/>
        <v>8392</v>
      </c>
      <c r="K33" s="295">
        <v>12</v>
      </c>
      <c r="L33" s="108">
        <f t="shared" si="0"/>
        <v>4576</v>
      </c>
      <c r="M33" s="275">
        <f t="shared" si="5"/>
        <v>51098</v>
      </c>
      <c r="N33" s="118">
        <v>0</v>
      </c>
      <c r="O33" s="116">
        <v>0</v>
      </c>
      <c r="P33" s="116">
        <v>0</v>
      </c>
      <c r="Q33" s="295">
        <v>200</v>
      </c>
      <c r="R33" s="303">
        <v>0</v>
      </c>
      <c r="S33" s="295">
        <v>0</v>
      </c>
      <c r="T33" s="294">
        <v>0</v>
      </c>
      <c r="U33" s="275">
        <f t="shared" si="6"/>
        <v>200</v>
      </c>
      <c r="V33" s="275">
        <f t="shared" si="1"/>
        <v>50898</v>
      </c>
      <c r="W33" s="271"/>
    </row>
    <row r="34" spans="3:23" ht="20.100000000000001" customHeight="1">
      <c r="C34" s="270"/>
      <c r="D34" s="279">
        <v>43070</v>
      </c>
      <c r="E34" s="116" t="str">
        <f t="shared" si="2"/>
        <v>31460-84970</v>
      </c>
      <c r="F34" s="292">
        <v>38130</v>
      </c>
      <c r="G34" s="294">
        <v>31</v>
      </c>
      <c r="H34" s="113">
        <f t="shared" si="3"/>
        <v>38130</v>
      </c>
      <c r="I34" s="295">
        <v>22.007999999999999</v>
      </c>
      <c r="J34" s="108">
        <f t="shared" si="4"/>
        <v>8392</v>
      </c>
      <c r="K34" s="295">
        <v>12</v>
      </c>
      <c r="L34" s="108">
        <f t="shared" si="0"/>
        <v>4576</v>
      </c>
      <c r="M34" s="275">
        <f t="shared" si="5"/>
        <v>51098</v>
      </c>
      <c r="N34" s="118">
        <v>0</v>
      </c>
      <c r="O34" s="116">
        <v>0</v>
      </c>
      <c r="P34" s="116">
        <v>0</v>
      </c>
      <c r="Q34" s="295">
        <v>200</v>
      </c>
      <c r="R34" s="303">
        <v>3000</v>
      </c>
      <c r="S34" s="295">
        <v>0</v>
      </c>
      <c r="T34" s="294">
        <v>50</v>
      </c>
      <c r="U34" s="275">
        <f t="shared" si="6"/>
        <v>3250</v>
      </c>
      <c r="V34" s="275">
        <f t="shared" si="1"/>
        <v>47848</v>
      </c>
      <c r="W34" s="271"/>
    </row>
    <row r="35" spans="3:23" ht="20.100000000000001" customHeight="1">
      <c r="C35" s="270"/>
      <c r="D35" s="279">
        <v>43101</v>
      </c>
      <c r="E35" s="116" t="str">
        <f t="shared" si="2"/>
        <v>31460-84970</v>
      </c>
      <c r="F35" s="292">
        <v>38130</v>
      </c>
      <c r="G35" s="294">
        <v>31</v>
      </c>
      <c r="H35" s="113">
        <f t="shared" si="3"/>
        <v>38130</v>
      </c>
      <c r="I35" s="295">
        <v>22.007999999999999</v>
      </c>
      <c r="J35" s="108">
        <f t="shared" si="4"/>
        <v>8392</v>
      </c>
      <c r="K35" s="295">
        <v>12</v>
      </c>
      <c r="L35" s="108">
        <f t="shared" si="0"/>
        <v>4576</v>
      </c>
      <c r="M35" s="275">
        <f t="shared" si="5"/>
        <v>51098</v>
      </c>
      <c r="N35" s="118">
        <v>0</v>
      </c>
      <c r="O35" s="116">
        <v>0</v>
      </c>
      <c r="P35" s="116">
        <v>0</v>
      </c>
      <c r="Q35" s="295">
        <v>200</v>
      </c>
      <c r="R35" s="303">
        <v>2000</v>
      </c>
      <c r="S35" s="295">
        <v>0</v>
      </c>
      <c r="T35" s="294">
        <v>0</v>
      </c>
      <c r="U35" s="275">
        <f t="shared" si="6"/>
        <v>2200</v>
      </c>
      <c r="V35" s="275">
        <f t="shared" si="1"/>
        <v>48898</v>
      </c>
      <c r="W35" s="271"/>
    </row>
    <row r="36" spans="3:23" ht="20.100000000000001" customHeight="1">
      <c r="C36" s="270"/>
      <c r="D36" s="279">
        <v>43132</v>
      </c>
      <c r="E36" s="116" t="str">
        <f t="shared" si="2"/>
        <v>31460-84970</v>
      </c>
      <c r="F36" s="292">
        <v>38130</v>
      </c>
      <c r="G36" s="294">
        <v>28</v>
      </c>
      <c r="H36" s="113">
        <f t="shared" si="3"/>
        <v>38130</v>
      </c>
      <c r="I36" s="295">
        <v>22.007999999999999</v>
      </c>
      <c r="J36" s="108">
        <f t="shared" si="4"/>
        <v>8392</v>
      </c>
      <c r="K36" s="295">
        <v>12</v>
      </c>
      <c r="L36" s="108">
        <f t="shared" si="0"/>
        <v>4576</v>
      </c>
      <c r="M36" s="275">
        <f t="shared" si="5"/>
        <v>51098</v>
      </c>
      <c r="N36" s="118">
        <v>0</v>
      </c>
      <c r="O36" s="116">
        <v>0</v>
      </c>
      <c r="P36" s="116">
        <v>0</v>
      </c>
      <c r="Q36" s="295">
        <v>200</v>
      </c>
      <c r="R36" s="116">
        <f>IF('Form-16-Page2'!M32&gt;'Data Sheet'!Q140,'Form-16-Page2'!M32-'Data Sheet'!Q140,0)</f>
        <v>6016</v>
      </c>
      <c r="S36" s="295">
        <v>0</v>
      </c>
      <c r="T36" s="294">
        <v>0</v>
      </c>
      <c r="U36" s="275">
        <f t="shared" si="6"/>
        <v>6216</v>
      </c>
      <c r="V36" s="275">
        <f t="shared" si="1"/>
        <v>44882</v>
      </c>
      <c r="W36" s="271"/>
    </row>
    <row r="37" spans="3:23" ht="20.100000000000001" customHeight="1">
      <c r="C37" s="270"/>
      <c r="D37" s="369" t="s">
        <v>318</v>
      </c>
      <c r="E37" s="370"/>
      <c r="F37" s="370"/>
      <c r="G37" s="371"/>
      <c r="H37" s="296">
        <v>0</v>
      </c>
      <c r="I37" s="122">
        <v>0</v>
      </c>
      <c r="J37" s="297">
        <v>0</v>
      </c>
      <c r="K37" s="122">
        <v>0</v>
      </c>
      <c r="L37" s="297">
        <v>0</v>
      </c>
      <c r="M37" s="275">
        <f t="shared" si="5"/>
        <v>0</v>
      </c>
      <c r="N37" s="118">
        <v>0</v>
      </c>
      <c r="O37" s="116">
        <v>0</v>
      </c>
      <c r="P37" s="116">
        <v>0</v>
      </c>
      <c r="Q37" s="116">
        <v>0</v>
      </c>
      <c r="R37" s="116">
        <v>0</v>
      </c>
      <c r="S37" s="116">
        <v>0</v>
      </c>
      <c r="T37" s="117">
        <v>0</v>
      </c>
      <c r="U37" s="275">
        <f t="shared" si="6"/>
        <v>0</v>
      </c>
      <c r="V37" s="275">
        <f t="shared" si="1"/>
        <v>0</v>
      </c>
      <c r="W37" s="271"/>
    </row>
    <row r="38" spans="3:23" ht="20.100000000000001" customHeight="1">
      <c r="C38" s="270"/>
      <c r="D38" s="369" t="s">
        <v>319</v>
      </c>
      <c r="E38" s="370"/>
      <c r="F38" s="370"/>
      <c r="G38" s="371"/>
      <c r="H38" s="296">
        <v>0</v>
      </c>
      <c r="I38" s="122">
        <v>0</v>
      </c>
      <c r="J38" s="297">
        <v>0</v>
      </c>
      <c r="K38" s="122">
        <v>0</v>
      </c>
      <c r="L38" s="297">
        <v>0</v>
      </c>
      <c r="M38" s="275">
        <f t="shared" si="5"/>
        <v>0</v>
      </c>
      <c r="N38" s="118">
        <v>0</v>
      </c>
      <c r="O38" s="116">
        <v>0</v>
      </c>
      <c r="P38" s="116">
        <v>0</v>
      </c>
      <c r="Q38" s="116">
        <v>0</v>
      </c>
      <c r="R38" s="116">
        <v>0</v>
      </c>
      <c r="S38" s="116">
        <v>0</v>
      </c>
      <c r="T38" s="117">
        <v>0</v>
      </c>
      <c r="U38" s="275">
        <f t="shared" si="6"/>
        <v>0</v>
      </c>
      <c r="V38" s="275">
        <f t="shared" si="1"/>
        <v>0</v>
      </c>
      <c r="W38" s="271"/>
    </row>
    <row r="39" spans="3:23" ht="20.100000000000001" customHeight="1" thickBot="1">
      <c r="C39" s="270"/>
      <c r="D39" s="369" t="s">
        <v>320</v>
      </c>
      <c r="E39" s="370"/>
      <c r="F39" s="370"/>
      <c r="G39" s="371"/>
      <c r="H39" s="296">
        <v>0</v>
      </c>
      <c r="I39" s="122">
        <v>0</v>
      </c>
      <c r="J39" s="297">
        <v>0</v>
      </c>
      <c r="K39" s="122">
        <v>0</v>
      </c>
      <c r="L39" s="297">
        <v>0</v>
      </c>
      <c r="M39" s="275">
        <f t="shared" si="5"/>
        <v>0</v>
      </c>
      <c r="N39" s="118">
        <v>0</v>
      </c>
      <c r="O39" s="116">
        <v>0</v>
      </c>
      <c r="P39" s="116">
        <v>0</v>
      </c>
      <c r="Q39" s="116">
        <v>0</v>
      </c>
      <c r="R39" s="116">
        <v>0</v>
      </c>
      <c r="S39" s="116">
        <v>0</v>
      </c>
      <c r="T39" s="117">
        <v>0</v>
      </c>
      <c r="U39" s="275">
        <f t="shared" si="6"/>
        <v>0</v>
      </c>
      <c r="V39" s="275">
        <f t="shared" si="1"/>
        <v>0</v>
      </c>
      <c r="W39" s="271"/>
    </row>
    <row r="40" spans="3:23" ht="13.5" thickBot="1">
      <c r="C40" s="270"/>
      <c r="D40" s="516" t="s">
        <v>67</v>
      </c>
      <c r="E40" s="517"/>
      <c r="F40" s="517"/>
      <c r="G40" s="518"/>
      <c r="H40" s="125">
        <f>SUM(H25:H39)</f>
        <v>453440</v>
      </c>
      <c r="I40" s="124" t="s">
        <v>123</v>
      </c>
      <c r="J40" s="124">
        <f>SUM(J25:J39)</f>
        <v>90155</v>
      </c>
      <c r="K40" s="124" t="s">
        <v>123</v>
      </c>
      <c r="L40" s="124">
        <f>SUM(L25:L39)</f>
        <v>54416</v>
      </c>
      <c r="M40" s="276">
        <f t="shared" ref="M40:V40" si="7">SUM(M25:M39)</f>
        <v>598011</v>
      </c>
      <c r="N40" s="125">
        <f t="shared" si="7"/>
        <v>0</v>
      </c>
      <c r="O40" s="124">
        <f t="shared" si="7"/>
        <v>0</v>
      </c>
      <c r="P40" s="124">
        <f t="shared" si="7"/>
        <v>0</v>
      </c>
      <c r="Q40" s="124">
        <f t="shared" si="7"/>
        <v>2400</v>
      </c>
      <c r="R40" s="124">
        <f>SUM(R25:R39)</f>
        <v>11016</v>
      </c>
      <c r="S40" s="124">
        <f t="shared" si="7"/>
        <v>20</v>
      </c>
      <c r="T40" s="277">
        <f t="shared" si="7"/>
        <v>50</v>
      </c>
      <c r="U40" s="276">
        <f t="shared" si="7"/>
        <v>13486</v>
      </c>
      <c r="V40" s="276">
        <f t="shared" si="7"/>
        <v>584525</v>
      </c>
      <c r="W40" s="271"/>
    </row>
    <row r="41" spans="3:23" ht="13.5" thickBot="1">
      <c r="C41" s="270"/>
      <c r="D41" s="265"/>
      <c r="E41" s="265"/>
      <c r="F41" s="265"/>
      <c r="G41" s="265"/>
      <c r="H41" s="265"/>
      <c r="I41" s="265"/>
      <c r="J41" s="265"/>
      <c r="K41" s="265"/>
      <c r="L41" s="265"/>
      <c r="M41" s="265"/>
      <c r="N41" s="265"/>
      <c r="O41" s="265"/>
      <c r="P41" s="265"/>
      <c r="Q41" s="265"/>
      <c r="R41" s="265"/>
      <c r="S41" s="265"/>
      <c r="T41" s="265"/>
      <c r="U41" s="265"/>
      <c r="V41" s="265"/>
      <c r="W41" s="271"/>
    </row>
    <row r="42" spans="3:23">
      <c r="C42" s="270"/>
      <c r="D42" s="265"/>
      <c r="E42" s="265"/>
      <c r="F42" s="265"/>
      <c r="G42" s="265"/>
      <c r="H42" s="474" t="s">
        <v>125</v>
      </c>
      <c r="I42" s="475"/>
      <c r="J42" s="129">
        <v>1</v>
      </c>
      <c r="K42" s="480" t="s">
        <v>223</v>
      </c>
      <c r="L42" s="480"/>
      <c r="M42" s="480"/>
      <c r="N42" s="481"/>
      <c r="O42" s="438">
        <v>0</v>
      </c>
      <c r="P42" s="439"/>
      <c r="Q42" s="440"/>
      <c r="R42" s="265"/>
      <c r="S42" s="265"/>
      <c r="T42" s="265"/>
      <c r="U42" s="265"/>
      <c r="V42" s="265"/>
      <c r="W42" s="271"/>
    </row>
    <row r="43" spans="3:23">
      <c r="C43" s="270"/>
      <c r="D43" s="265"/>
      <c r="E43" s="265"/>
      <c r="F43" s="265"/>
      <c r="G43" s="265"/>
      <c r="H43" s="476"/>
      <c r="I43" s="477"/>
      <c r="J43" s="130">
        <v>2</v>
      </c>
      <c r="K43" s="455" t="s">
        <v>224</v>
      </c>
      <c r="L43" s="455"/>
      <c r="M43" s="455"/>
      <c r="N43" s="456"/>
      <c r="O43" s="459">
        <v>0</v>
      </c>
      <c r="P43" s="460"/>
      <c r="Q43" s="461"/>
      <c r="R43" s="265"/>
      <c r="S43" s="265"/>
      <c r="T43" s="265"/>
      <c r="U43" s="265"/>
      <c r="V43" s="265"/>
      <c r="W43" s="271"/>
    </row>
    <row r="44" spans="3:23" ht="13.5" thickBot="1">
      <c r="C44" s="270"/>
      <c r="D44" s="265"/>
      <c r="E44" s="265"/>
      <c r="F44" s="265"/>
      <c r="G44" s="265"/>
      <c r="H44" s="478"/>
      <c r="I44" s="479"/>
      <c r="J44" s="131">
        <v>3</v>
      </c>
      <c r="K44" s="457" t="s">
        <v>225</v>
      </c>
      <c r="L44" s="457"/>
      <c r="M44" s="457"/>
      <c r="N44" s="458"/>
      <c r="O44" s="462">
        <v>0</v>
      </c>
      <c r="P44" s="463"/>
      <c r="Q44" s="464"/>
      <c r="R44" s="265"/>
      <c r="S44" s="265"/>
      <c r="T44" s="265"/>
      <c r="U44" s="265"/>
      <c r="V44" s="265"/>
      <c r="W44" s="271"/>
    </row>
    <row r="45" spans="3:23" ht="13.5" thickBot="1">
      <c r="C45" s="272"/>
      <c r="D45" s="273"/>
      <c r="E45" s="273"/>
      <c r="F45" s="273"/>
      <c r="G45" s="273"/>
      <c r="H45" s="273"/>
      <c r="I45" s="273"/>
      <c r="J45" s="273"/>
      <c r="K45" s="273"/>
      <c r="L45" s="273"/>
      <c r="M45" s="273"/>
      <c r="N45" s="273"/>
      <c r="O45" s="273"/>
      <c r="P45" s="273"/>
      <c r="Q45" s="273"/>
      <c r="R45" s="273"/>
      <c r="S45" s="273"/>
      <c r="T45" s="273"/>
      <c r="U45" s="273"/>
      <c r="V45" s="273"/>
      <c r="W45" s="274"/>
    </row>
    <row r="46" spans="3:23" ht="12.75" customHeight="1" thickTop="1"/>
    <row r="47" spans="3:23" ht="13.5" thickBot="1">
      <c r="D47" s="273"/>
      <c r="E47" s="273"/>
      <c r="F47" s="273"/>
      <c r="G47" s="273"/>
      <c r="H47" s="273"/>
      <c r="I47" s="273"/>
      <c r="J47" s="273"/>
      <c r="K47" s="273"/>
      <c r="L47" s="273"/>
      <c r="M47" s="273"/>
      <c r="N47" s="273"/>
      <c r="O47" s="273"/>
      <c r="P47" s="273"/>
      <c r="Q47" s="273"/>
      <c r="R47" s="273"/>
      <c r="S47" s="273"/>
      <c r="T47" s="273"/>
      <c r="U47" s="273"/>
      <c r="V47" s="273"/>
    </row>
    <row r="48" spans="3:23" ht="30" customHeight="1" thickTop="1">
      <c r="D48" s="268"/>
      <c r="E48" s="347" t="s">
        <v>326</v>
      </c>
      <c r="F48" s="347"/>
      <c r="G48" s="347"/>
      <c r="H48" s="347"/>
      <c r="I48" s="347"/>
      <c r="J48" s="347"/>
      <c r="K48" s="347"/>
      <c r="L48" s="347"/>
      <c r="M48" s="347"/>
      <c r="N48" s="347"/>
      <c r="O48" s="347"/>
      <c r="P48" s="347"/>
      <c r="Q48" s="347"/>
      <c r="R48" s="347"/>
      <c r="S48" s="347"/>
      <c r="T48" s="347"/>
      <c r="U48" s="347"/>
      <c r="V48" s="284"/>
    </row>
    <row r="49" spans="4:22" ht="15" customHeight="1" thickBot="1">
      <c r="D49" s="270"/>
      <c r="E49" s="265"/>
      <c r="F49" s="265"/>
      <c r="G49" s="265"/>
      <c r="H49" s="265"/>
      <c r="I49" s="265"/>
      <c r="J49" s="265"/>
      <c r="K49" s="265"/>
      <c r="L49" s="265"/>
      <c r="M49" s="265"/>
      <c r="N49" s="265"/>
      <c r="O49" s="265"/>
      <c r="P49" s="265"/>
      <c r="Q49" s="265"/>
      <c r="R49" s="265"/>
      <c r="S49" s="265"/>
      <c r="T49" s="265"/>
      <c r="U49" s="265"/>
      <c r="V49" s="271"/>
    </row>
    <row r="50" spans="4:22" ht="15" customHeight="1" thickBot="1">
      <c r="D50" s="270"/>
      <c r="E50" s="265"/>
      <c r="F50" s="265"/>
      <c r="G50" s="265"/>
      <c r="H50" s="265"/>
      <c r="I50" s="377" t="s">
        <v>478</v>
      </c>
      <c r="J50" s="378"/>
      <c r="K50" s="378"/>
      <c r="L50" s="378"/>
      <c r="M50" s="375" t="s">
        <v>502</v>
      </c>
      <c r="N50" s="375"/>
      <c r="O50" s="375"/>
      <c r="P50" s="375"/>
      <c r="Q50" s="376"/>
      <c r="R50" s="200"/>
      <c r="S50" s="200"/>
      <c r="T50" s="200"/>
      <c r="U50" s="265"/>
      <c r="V50" s="271"/>
    </row>
    <row r="51" spans="4:22" ht="15" customHeight="1" thickBot="1">
      <c r="D51" s="270"/>
      <c r="E51" s="265"/>
      <c r="F51" s="265"/>
      <c r="G51" s="265"/>
      <c r="H51" s="265"/>
      <c r="I51" s="265"/>
      <c r="J51" s="265"/>
      <c r="K51" s="265"/>
      <c r="L51" s="265"/>
      <c r="M51" s="265"/>
      <c r="N51" s="265"/>
      <c r="O51" s="265"/>
      <c r="P51" s="265"/>
      <c r="Q51" s="265"/>
      <c r="R51" s="265"/>
      <c r="S51" s="265"/>
      <c r="T51" s="265"/>
      <c r="U51" s="265"/>
      <c r="V51" s="271"/>
    </row>
    <row r="52" spans="4:22" ht="15" customHeight="1">
      <c r="D52" s="270"/>
      <c r="E52" s="265"/>
      <c r="F52" s="547" t="s">
        <v>479</v>
      </c>
      <c r="G52" s="548"/>
      <c r="H52" s="548"/>
      <c r="I52" s="549"/>
      <c r="J52" s="348">
        <v>0</v>
      </c>
      <c r="K52" s="348"/>
      <c r="L52" s="349"/>
      <c r="M52" s="265"/>
      <c r="N52" s="265"/>
      <c r="O52" s="360" t="s">
        <v>229</v>
      </c>
      <c r="P52" s="361"/>
      <c r="Q52" s="361"/>
      <c r="R52" s="354">
        <f>IF(M50="Select",0,IF(M50="Acquisition/Construction of House",IF(J52&gt;200000,200000,J52),IF(J52&gt;30000,30000,J52)))</f>
        <v>0</v>
      </c>
      <c r="S52" s="354"/>
      <c r="T52" s="355"/>
      <c r="U52" s="265"/>
      <c r="V52" s="271"/>
    </row>
    <row r="53" spans="4:22" ht="15" customHeight="1">
      <c r="D53" s="270"/>
      <c r="E53" s="265"/>
      <c r="F53" s="550"/>
      <c r="G53" s="551"/>
      <c r="H53" s="551"/>
      <c r="I53" s="552"/>
      <c r="J53" s="350"/>
      <c r="K53" s="350"/>
      <c r="L53" s="351"/>
      <c r="M53" s="265"/>
      <c r="N53" s="265"/>
      <c r="O53" s="362"/>
      <c r="P53" s="363"/>
      <c r="Q53" s="363"/>
      <c r="R53" s="356"/>
      <c r="S53" s="356"/>
      <c r="T53" s="357"/>
      <c r="U53" s="265"/>
      <c r="V53" s="271"/>
    </row>
    <row r="54" spans="4:22" ht="15" customHeight="1" thickBot="1">
      <c r="D54" s="270"/>
      <c r="E54" s="265"/>
      <c r="F54" s="553"/>
      <c r="G54" s="554"/>
      <c r="H54" s="554"/>
      <c r="I54" s="555"/>
      <c r="J54" s="352"/>
      <c r="K54" s="352"/>
      <c r="L54" s="353"/>
      <c r="M54" s="265"/>
      <c r="N54" s="265"/>
      <c r="O54" s="364"/>
      <c r="P54" s="365"/>
      <c r="Q54" s="365"/>
      <c r="R54" s="358"/>
      <c r="S54" s="358"/>
      <c r="T54" s="359"/>
      <c r="U54" s="265"/>
      <c r="V54" s="271"/>
    </row>
    <row r="55" spans="4:22" ht="15" customHeight="1" thickBot="1">
      <c r="D55" s="270"/>
      <c r="E55" s="265"/>
      <c r="F55" s="265"/>
      <c r="G55" s="265"/>
      <c r="H55" s="265"/>
      <c r="I55" s="265"/>
      <c r="J55" s="265"/>
      <c r="K55" s="265"/>
      <c r="L55" s="265"/>
      <c r="M55" s="265"/>
      <c r="N55" s="265"/>
      <c r="O55" s="265"/>
      <c r="P55" s="265"/>
      <c r="Q55" s="265"/>
      <c r="R55" s="265"/>
      <c r="S55" s="265"/>
      <c r="T55" s="265"/>
      <c r="U55" s="265"/>
      <c r="V55" s="271"/>
    </row>
    <row r="56" spans="4:22" ht="15" customHeight="1">
      <c r="D56" s="270"/>
      <c r="E56" s="265"/>
      <c r="F56" s="265"/>
      <c r="G56" s="556" t="s">
        <v>294</v>
      </c>
      <c r="H56" s="557"/>
      <c r="I56" s="557"/>
      <c r="J56" s="558"/>
      <c r="K56" s="544" t="s">
        <v>297</v>
      </c>
      <c r="L56" s="544"/>
      <c r="M56" s="544"/>
      <c r="N56" s="544"/>
      <c r="O56" s="538" t="s">
        <v>123</v>
      </c>
      <c r="P56" s="538"/>
      <c r="Q56" s="538"/>
      <c r="R56" s="538"/>
      <c r="S56" s="539"/>
      <c r="T56" s="265"/>
      <c r="U56" s="265"/>
      <c r="V56" s="271"/>
    </row>
    <row r="57" spans="4:22" ht="15" customHeight="1">
      <c r="D57" s="270"/>
      <c r="E57" s="265"/>
      <c r="F57" s="265"/>
      <c r="G57" s="559"/>
      <c r="H57" s="331"/>
      <c r="I57" s="331"/>
      <c r="J57" s="560"/>
      <c r="K57" s="545" t="s">
        <v>295</v>
      </c>
      <c r="L57" s="545"/>
      <c r="M57" s="545"/>
      <c r="N57" s="545"/>
      <c r="O57" s="540" t="s">
        <v>123</v>
      </c>
      <c r="P57" s="540"/>
      <c r="Q57" s="540"/>
      <c r="R57" s="540"/>
      <c r="S57" s="541"/>
      <c r="T57" s="265"/>
      <c r="U57" s="265"/>
      <c r="V57" s="271"/>
    </row>
    <row r="58" spans="4:22" ht="15" customHeight="1" thickBot="1">
      <c r="D58" s="270"/>
      <c r="E58" s="265"/>
      <c r="F58" s="265"/>
      <c r="G58" s="561"/>
      <c r="H58" s="562"/>
      <c r="I58" s="562"/>
      <c r="J58" s="563"/>
      <c r="K58" s="546" t="s">
        <v>296</v>
      </c>
      <c r="L58" s="546"/>
      <c r="M58" s="546"/>
      <c r="N58" s="546"/>
      <c r="O58" s="542" t="s">
        <v>123</v>
      </c>
      <c r="P58" s="542"/>
      <c r="Q58" s="542"/>
      <c r="R58" s="542"/>
      <c r="S58" s="543"/>
      <c r="T58" s="265"/>
      <c r="U58" s="265"/>
      <c r="V58" s="271"/>
    </row>
    <row r="59" spans="4:22" ht="15" customHeight="1" thickBot="1">
      <c r="D59" s="272"/>
      <c r="E59" s="273"/>
      <c r="F59" s="273"/>
      <c r="G59" s="273"/>
      <c r="H59" s="273"/>
      <c r="I59" s="273"/>
      <c r="J59" s="273"/>
      <c r="K59" s="273"/>
      <c r="L59" s="273"/>
      <c r="M59" s="273"/>
      <c r="N59" s="273"/>
      <c r="O59" s="273"/>
      <c r="P59" s="273"/>
      <c r="Q59" s="273"/>
      <c r="R59" s="273"/>
      <c r="S59" s="273"/>
      <c r="T59" s="273"/>
      <c r="U59" s="273"/>
      <c r="V59" s="274"/>
    </row>
    <row r="60" spans="4:22" ht="15" customHeight="1" thickTop="1"/>
    <row r="61" spans="4:22" ht="15" customHeight="1" thickBot="1"/>
    <row r="62" spans="4:22" ht="30" customHeight="1" thickTop="1">
      <c r="D62" s="268"/>
      <c r="E62" s="347" t="s">
        <v>327</v>
      </c>
      <c r="F62" s="347"/>
      <c r="G62" s="347"/>
      <c r="H62" s="347"/>
      <c r="I62" s="347"/>
      <c r="J62" s="347"/>
      <c r="K62" s="347"/>
      <c r="L62" s="347"/>
      <c r="M62" s="347"/>
      <c r="N62" s="347"/>
      <c r="O62" s="347"/>
      <c r="P62" s="347"/>
      <c r="Q62" s="347"/>
      <c r="R62" s="347"/>
      <c r="S62" s="347"/>
      <c r="T62" s="347"/>
      <c r="U62" s="347"/>
      <c r="V62" s="278"/>
    </row>
    <row r="63" spans="4:22" ht="15" customHeight="1" thickBot="1">
      <c r="D63" s="270"/>
      <c r="E63" s="265"/>
      <c r="F63" s="265"/>
      <c r="G63" s="265"/>
      <c r="H63" s="265"/>
      <c r="I63" s="265"/>
      <c r="J63" s="265"/>
      <c r="K63" s="265"/>
      <c r="L63" s="265"/>
      <c r="M63" s="265"/>
      <c r="N63" s="265"/>
      <c r="O63" s="265"/>
      <c r="P63" s="265"/>
      <c r="Q63" s="265"/>
      <c r="R63" s="265"/>
      <c r="S63" s="265"/>
      <c r="T63" s="265"/>
      <c r="U63" s="265"/>
      <c r="V63" s="271"/>
    </row>
    <row r="64" spans="4:22" ht="30" customHeight="1" thickBot="1">
      <c r="D64" s="270"/>
      <c r="E64" s="452" t="s">
        <v>226</v>
      </c>
      <c r="F64" s="441"/>
      <c r="G64" s="441" t="s">
        <v>227</v>
      </c>
      <c r="H64" s="441"/>
      <c r="I64" s="441"/>
      <c r="J64" s="441"/>
      <c r="K64" s="441"/>
      <c r="L64" s="441"/>
      <c r="M64" s="441"/>
      <c r="N64" s="441"/>
      <c r="O64" s="441" t="s">
        <v>5</v>
      </c>
      <c r="P64" s="441"/>
      <c r="Q64" s="441" t="s">
        <v>229</v>
      </c>
      <c r="R64" s="441"/>
      <c r="S64" s="471" t="s">
        <v>232</v>
      </c>
      <c r="T64" s="472"/>
      <c r="U64" s="473"/>
      <c r="V64" s="271"/>
    </row>
    <row r="65" spans="3:22" ht="15" customHeight="1">
      <c r="D65" s="270"/>
      <c r="E65" s="465" t="s">
        <v>228</v>
      </c>
      <c r="F65" s="466"/>
      <c r="G65" s="442" t="s">
        <v>251</v>
      </c>
      <c r="H65" s="442"/>
      <c r="I65" s="442"/>
      <c r="J65" s="442"/>
      <c r="K65" s="442"/>
      <c r="L65" s="442"/>
      <c r="M65" s="442"/>
      <c r="N65" s="442"/>
      <c r="O65" s="402">
        <v>30000</v>
      </c>
      <c r="P65" s="402"/>
      <c r="Q65" s="408">
        <f>IF(G65="-",0,IF(O65&gt;150000,150000,O65))</f>
        <v>30000</v>
      </c>
      <c r="R65" s="408"/>
      <c r="S65" s="412">
        <f>IF(SUM(Q65:Q72)&gt;150000,150000,SUM(Q65:Q72))</f>
        <v>90000</v>
      </c>
      <c r="T65" s="413"/>
      <c r="U65" s="414"/>
      <c r="V65" s="271"/>
    </row>
    <row r="66" spans="3:22" ht="15" customHeight="1">
      <c r="D66" s="270"/>
      <c r="E66" s="467"/>
      <c r="F66" s="468"/>
      <c r="G66" s="454" t="s">
        <v>252</v>
      </c>
      <c r="H66" s="454"/>
      <c r="I66" s="454"/>
      <c r="J66" s="454"/>
      <c r="K66" s="454"/>
      <c r="L66" s="454"/>
      <c r="M66" s="454"/>
      <c r="N66" s="454"/>
      <c r="O66" s="421">
        <v>50000</v>
      </c>
      <c r="P66" s="421"/>
      <c r="Q66" s="345">
        <f t="shared" ref="Q66:Q72" si="8">IF(G66="-",0,IF(O66&gt;150000,150000,O66))</f>
        <v>50000</v>
      </c>
      <c r="R66" s="345"/>
      <c r="S66" s="415"/>
      <c r="T66" s="416"/>
      <c r="U66" s="417"/>
      <c r="V66" s="271"/>
    </row>
    <row r="67" spans="3:22" ht="15" customHeight="1">
      <c r="D67" s="270"/>
      <c r="E67" s="467"/>
      <c r="F67" s="468"/>
      <c r="G67" s="454" t="s">
        <v>258</v>
      </c>
      <c r="H67" s="454"/>
      <c r="I67" s="454"/>
      <c r="J67" s="454"/>
      <c r="K67" s="454"/>
      <c r="L67" s="454"/>
      <c r="M67" s="454"/>
      <c r="N67" s="454"/>
      <c r="O67" s="421">
        <v>10000</v>
      </c>
      <c r="P67" s="421"/>
      <c r="Q67" s="345">
        <f t="shared" si="8"/>
        <v>10000</v>
      </c>
      <c r="R67" s="345"/>
      <c r="S67" s="415"/>
      <c r="T67" s="416"/>
      <c r="U67" s="417"/>
      <c r="V67" s="271"/>
    </row>
    <row r="68" spans="3:22" ht="15" customHeight="1">
      <c r="C68" s="280"/>
      <c r="D68" s="282"/>
      <c r="E68" s="467"/>
      <c r="F68" s="468"/>
      <c r="G68" s="454" t="s">
        <v>123</v>
      </c>
      <c r="H68" s="454"/>
      <c r="I68" s="454"/>
      <c r="J68" s="454"/>
      <c r="K68" s="454"/>
      <c r="L68" s="454"/>
      <c r="M68" s="454"/>
      <c r="N68" s="454"/>
      <c r="O68" s="421">
        <v>40000</v>
      </c>
      <c r="P68" s="421"/>
      <c r="Q68" s="345">
        <f t="shared" si="8"/>
        <v>0</v>
      </c>
      <c r="R68" s="345"/>
      <c r="S68" s="415"/>
      <c r="T68" s="416"/>
      <c r="U68" s="417"/>
      <c r="V68" s="271"/>
    </row>
    <row r="69" spans="3:22" ht="15" customHeight="1">
      <c r="D69" s="270"/>
      <c r="E69" s="467"/>
      <c r="F69" s="468"/>
      <c r="G69" s="454" t="s">
        <v>123</v>
      </c>
      <c r="H69" s="454"/>
      <c r="I69" s="454"/>
      <c r="J69" s="454"/>
      <c r="K69" s="454"/>
      <c r="L69" s="454"/>
      <c r="M69" s="454"/>
      <c r="N69" s="454"/>
      <c r="O69" s="421">
        <v>30000</v>
      </c>
      <c r="P69" s="421"/>
      <c r="Q69" s="345">
        <f t="shared" si="8"/>
        <v>0</v>
      </c>
      <c r="R69" s="345"/>
      <c r="S69" s="415"/>
      <c r="T69" s="416"/>
      <c r="U69" s="417"/>
      <c r="V69" s="271"/>
    </row>
    <row r="70" spans="3:22" ht="15" customHeight="1">
      <c r="D70" s="270"/>
      <c r="E70" s="467"/>
      <c r="F70" s="468"/>
      <c r="G70" s="454" t="s">
        <v>123</v>
      </c>
      <c r="H70" s="454"/>
      <c r="I70" s="454"/>
      <c r="J70" s="454"/>
      <c r="K70" s="454"/>
      <c r="L70" s="454"/>
      <c r="M70" s="454"/>
      <c r="N70" s="454"/>
      <c r="O70" s="421">
        <v>0</v>
      </c>
      <c r="P70" s="421"/>
      <c r="Q70" s="345">
        <f t="shared" si="8"/>
        <v>0</v>
      </c>
      <c r="R70" s="345"/>
      <c r="S70" s="415"/>
      <c r="T70" s="416"/>
      <c r="U70" s="417"/>
      <c r="V70" s="271"/>
    </row>
    <row r="71" spans="3:22" ht="15" customHeight="1">
      <c r="D71" s="270"/>
      <c r="E71" s="467"/>
      <c r="F71" s="468"/>
      <c r="G71" s="454" t="s">
        <v>123</v>
      </c>
      <c r="H71" s="454"/>
      <c r="I71" s="454"/>
      <c r="J71" s="454"/>
      <c r="K71" s="454"/>
      <c r="L71" s="454"/>
      <c r="M71" s="454"/>
      <c r="N71" s="454"/>
      <c r="O71" s="421">
        <v>0</v>
      </c>
      <c r="P71" s="421"/>
      <c r="Q71" s="345">
        <f t="shared" si="8"/>
        <v>0</v>
      </c>
      <c r="R71" s="345"/>
      <c r="S71" s="415"/>
      <c r="T71" s="416"/>
      <c r="U71" s="417"/>
      <c r="V71" s="271"/>
    </row>
    <row r="72" spans="3:22" ht="15" customHeight="1" thickBot="1">
      <c r="D72" s="270"/>
      <c r="E72" s="469"/>
      <c r="F72" s="470"/>
      <c r="G72" s="453" t="s">
        <v>123</v>
      </c>
      <c r="H72" s="453"/>
      <c r="I72" s="453"/>
      <c r="J72" s="453"/>
      <c r="K72" s="453"/>
      <c r="L72" s="453"/>
      <c r="M72" s="453"/>
      <c r="N72" s="453"/>
      <c r="O72" s="409">
        <v>0</v>
      </c>
      <c r="P72" s="409"/>
      <c r="Q72" s="403">
        <f t="shared" si="8"/>
        <v>0</v>
      </c>
      <c r="R72" s="403"/>
      <c r="S72" s="418"/>
      <c r="T72" s="419"/>
      <c r="U72" s="420"/>
      <c r="V72" s="271"/>
    </row>
    <row r="73" spans="3:22" ht="15" customHeight="1" thickBot="1">
      <c r="D73" s="270"/>
      <c r="E73" s="379" t="s">
        <v>230</v>
      </c>
      <c r="F73" s="344"/>
      <c r="G73" s="344" t="s">
        <v>247</v>
      </c>
      <c r="H73" s="344"/>
      <c r="I73" s="344"/>
      <c r="J73" s="344"/>
      <c r="K73" s="344"/>
      <c r="L73" s="344"/>
      <c r="M73" s="344"/>
      <c r="N73" s="344"/>
      <c r="O73" s="404">
        <v>0</v>
      </c>
      <c r="P73" s="404"/>
      <c r="Q73" s="404">
        <f>IF(O73&gt;50000,50000,O73)</f>
        <v>0</v>
      </c>
      <c r="R73" s="404"/>
      <c r="S73" s="380">
        <f>Q73</f>
        <v>0</v>
      </c>
      <c r="T73" s="381"/>
      <c r="U73" s="382"/>
      <c r="V73" s="271"/>
    </row>
    <row r="74" spans="3:22" ht="15" customHeight="1">
      <c r="D74" s="270"/>
      <c r="E74" s="398" t="s">
        <v>62</v>
      </c>
      <c r="F74" s="399"/>
      <c r="G74" s="399" t="s">
        <v>231</v>
      </c>
      <c r="H74" s="399"/>
      <c r="I74" s="399"/>
      <c r="J74" s="399"/>
      <c r="K74" s="399"/>
      <c r="L74" s="399"/>
      <c r="M74" s="399"/>
      <c r="N74" s="399"/>
      <c r="O74" s="402">
        <v>0</v>
      </c>
      <c r="P74" s="402"/>
      <c r="Q74" s="408">
        <f>IF(O74&gt;25000,25000,O74)</f>
        <v>0</v>
      </c>
      <c r="R74" s="408"/>
      <c r="S74" s="412">
        <f>IF(SUM(Q74:Q78)&gt;30000,30000,SUM(Q74:Q78))</f>
        <v>0</v>
      </c>
      <c r="T74" s="413"/>
      <c r="U74" s="414"/>
      <c r="V74" s="271"/>
    </row>
    <row r="75" spans="3:22" ht="15" customHeight="1">
      <c r="D75" s="270"/>
      <c r="E75" s="410"/>
      <c r="F75" s="411"/>
      <c r="G75" s="411" t="s">
        <v>233</v>
      </c>
      <c r="H75" s="411"/>
      <c r="I75" s="411"/>
      <c r="J75" s="411"/>
      <c r="K75" s="411"/>
      <c r="L75" s="411"/>
      <c r="M75" s="411"/>
      <c r="N75" s="411"/>
      <c r="O75" s="421">
        <v>0</v>
      </c>
      <c r="P75" s="421"/>
      <c r="Q75" s="345">
        <f>IF(O75&gt;25000,25000,O75)</f>
        <v>0</v>
      </c>
      <c r="R75" s="345"/>
      <c r="S75" s="415"/>
      <c r="T75" s="416"/>
      <c r="U75" s="417"/>
      <c r="V75" s="271"/>
    </row>
    <row r="76" spans="3:22" ht="15" customHeight="1">
      <c r="D76" s="270"/>
      <c r="E76" s="410"/>
      <c r="F76" s="411"/>
      <c r="G76" s="411" t="s">
        <v>234</v>
      </c>
      <c r="H76" s="411"/>
      <c r="I76" s="411"/>
      <c r="J76" s="411"/>
      <c r="K76" s="411"/>
      <c r="L76" s="411"/>
      <c r="M76" s="411"/>
      <c r="N76" s="411"/>
      <c r="O76" s="421">
        <v>0</v>
      </c>
      <c r="P76" s="421"/>
      <c r="Q76" s="345">
        <f>IF(O76&gt;30000,30000,O76)</f>
        <v>0</v>
      </c>
      <c r="R76" s="345"/>
      <c r="S76" s="415"/>
      <c r="T76" s="416"/>
      <c r="U76" s="417"/>
      <c r="V76" s="271"/>
    </row>
    <row r="77" spans="3:22" ht="15" customHeight="1">
      <c r="D77" s="270"/>
      <c r="E77" s="410"/>
      <c r="F77" s="411"/>
      <c r="G77" s="411" t="s">
        <v>235</v>
      </c>
      <c r="H77" s="411"/>
      <c r="I77" s="411"/>
      <c r="J77" s="411"/>
      <c r="K77" s="411"/>
      <c r="L77" s="411"/>
      <c r="M77" s="411"/>
      <c r="N77" s="411"/>
      <c r="O77" s="421">
        <v>0</v>
      </c>
      <c r="P77" s="421"/>
      <c r="Q77" s="345">
        <f>IF(O77&gt;5000,5000,O77)</f>
        <v>0</v>
      </c>
      <c r="R77" s="345"/>
      <c r="S77" s="415"/>
      <c r="T77" s="416"/>
      <c r="U77" s="417"/>
      <c r="V77" s="271"/>
    </row>
    <row r="78" spans="3:22" ht="15" customHeight="1" thickBot="1">
      <c r="D78" s="270"/>
      <c r="E78" s="400"/>
      <c r="F78" s="401"/>
      <c r="G78" s="401" t="s">
        <v>236</v>
      </c>
      <c r="H78" s="401"/>
      <c r="I78" s="401"/>
      <c r="J78" s="401"/>
      <c r="K78" s="401"/>
      <c r="L78" s="401"/>
      <c r="M78" s="401"/>
      <c r="N78" s="401"/>
      <c r="O78" s="409">
        <v>0</v>
      </c>
      <c r="P78" s="409"/>
      <c r="Q78" s="403">
        <f>IF(O78&gt;30000,30000,O78)</f>
        <v>0</v>
      </c>
      <c r="R78" s="403"/>
      <c r="S78" s="418"/>
      <c r="T78" s="419"/>
      <c r="U78" s="420"/>
      <c r="V78" s="271"/>
    </row>
    <row r="79" spans="3:22" ht="15" customHeight="1" thickBot="1">
      <c r="D79" s="270"/>
      <c r="E79" s="398" t="s">
        <v>54</v>
      </c>
      <c r="F79" s="399"/>
      <c r="G79" s="399" t="s">
        <v>314</v>
      </c>
      <c r="H79" s="399"/>
      <c r="I79" s="399"/>
      <c r="J79" s="399"/>
      <c r="K79" s="399"/>
      <c r="L79" s="399"/>
      <c r="M79" s="399"/>
      <c r="N79" s="399"/>
      <c r="O79" s="402">
        <v>0</v>
      </c>
      <c r="P79" s="402"/>
      <c r="Q79" s="408">
        <f>IF(O79&gt;75000,75000,O79)</f>
        <v>0</v>
      </c>
      <c r="R79" s="408"/>
      <c r="S79" s="380">
        <f>MAX(Q79,Q80)</f>
        <v>0</v>
      </c>
      <c r="T79" s="381"/>
      <c r="U79" s="382"/>
      <c r="V79" s="271"/>
    </row>
    <row r="80" spans="3:22" ht="15" customHeight="1" thickBot="1">
      <c r="D80" s="270"/>
      <c r="E80" s="400"/>
      <c r="F80" s="401"/>
      <c r="G80" s="401" t="s">
        <v>315</v>
      </c>
      <c r="H80" s="401"/>
      <c r="I80" s="401"/>
      <c r="J80" s="401"/>
      <c r="K80" s="401"/>
      <c r="L80" s="401"/>
      <c r="M80" s="401"/>
      <c r="N80" s="401"/>
      <c r="O80" s="409">
        <v>0</v>
      </c>
      <c r="P80" s="409"/>
      <c r="Q80" s="403">
        <f>IF(O80&gt;125000,125000,O80)</f>
        <v>0</v>
      </c>
      <c r="R80" s="403"/>
      <c r="S80" s="380"/>
      <c r="T80" s="381"/>
      <c r="U80" s="382"/>
      <c r="V80" s="271"/>
    </row>
    <row r="81" spans="4:22" ht="15" customHeight="1" thickBot="1">
      <c r="D81" s="270"/>
      <c r="E81" s="398" t="s">
        <v>55</v>
      </c>
      <c r="F81" s="399"/>
      <c r="G81" s="399" t="s">
        <v>316</v>
      </c>
      <c r="H81" s="399"/>
      <c r="I81" s="399"/>
      <c r="J81" s="399"/>
      <c r="K81" s="399"/>
      <c r="L81" s="399"/>
      <c r="M81" s="399"/>
      <c r="N81" s="399"/>
      <c r="O81" s="402">
        <v>0</v>
      </c>
      <c r="P81" s="402"/>
      <c r="Q81" s="408">
        <f>IF(O81&gt;75000,75000,O81)</f>
        <v>0</v>
      </c>
      <c r="R81" s="408"/>
      <c r="S81" s="380">
        <f>MAX(Q81,Q82)</f>
        <v>0</v>
      </c>
      <c r="T81" s="381"/>
      <c r="U81" s="382"/>
      <c r="V81" s="271"/>
    </row>
    <row r="82" spans="4:22" ht="15" customHeight="1" thickBot="1">
      <c r="D82" s="270"/>
      <c r="E82" s="400"/>
      <c r="F82" s="401"/>
      <c r="G82" s="401" t="s">
        <v>317</v>
      </c>
      <c r="H82" s="401"/>
      <c r="I82" s="401"/>
      <c r="J82" s="401"/>
      <c r="K82" s="401"/>
      <c r="L82" s="401"/>
      <c r="M82" s="401"/>
      <c r="N82" s="401"/>
      <c r="O82" s="409">
        <v>0</v>
      </c>
      <c r="P82" s="409"/>
      <c r="Q82" s="403">
        <f>IF(O82&gt;125000,125000,O82)</f>
        <v>0</v>
      </c>
      <c r="R82" s="403"/>
      <c r="S82" s="380"/>
      <c r="T82" s="381"/>
      <c r="U82" s="382"/>
      <c r="V82" s="271"/>
    </row>
    <row r="83" spans="4:22" ht="15" customHeight="1" thickBot="1">
      <c r="D83" s="270"/>
      <c r="E83" s="398" t="s">
        <v>96</v>
      </c>
      <c r="F83" s="399"/>
      <c r="G83" s="399" t="s">
        <v>237</v>
      </c>
      <c r="H83" s="399"/>
      <c r="I83" s="399"/>
      <c r="J83" s="399"/>
      <c r="K83" s="399"/>
      <c r="L83" s="399"/>
      <c r="M83" s="399"/>
      <c r="N83" s="399"/>
      <c r="O83" s="402">
        <v>0</v>
      </c>
      <c r="P83" s="402"/>
      <c r="Q83" s="408">
        <f>IF(O83&gt;40000,40000,O83)</f>
        <v>0</v>
      </c>
      <c r="R83" s="408"/>
      <c r="S83" s="380">
        <f>MAX(Q83,Q84,Q85)</f>
        <v>0</v>
      </c>
      <c r="T83" s="381"/>
      <c r="U83" s="382"/>
      <c r="V83" s="271"/>
    </row>
    <row r="84" spans="4:22" ht="15" customHeight="1" thickBot="1">
      <c r="D84" s="270"/>
      <c r="E84" s="410"/>
      <c r="F84" s="411"/>
      <c r="G84" s="411" t="s">
        <v>238</v>
      </c>
      <c r="H84" s="411"/>
      <c r="I84" s="411"/>
      <c r="J84" s="411"/>
      <c r="K84" s="411"/>
      <c r="L84" s="411"/>
      <c r="M84" s="411"/>
      <c r="N84" s="411"/>
      <c r="O84" s="421">
        <v>0</v>
      </c>
      <c r="P84" s="421"/>
      <c r="Q84" s="345">
        <f>IF(O84&gt;60000,60000,O84)</f>
        <v>0</v>
      </c>
      <c r="R84" s="345"/>
      <c r="S84" s="380"/>
      <c r="T84" s="381"/>
      <c r="U84" s="382"/>
      <c r="V84" s="271"/>
    </row>
    <row r="85" spans="4:22" ht="15" customHeight="1" thickBot="1">
      <c r="D85" s="270"/>
      <c r="E85" s="400"/>
      <c r="F85" s="401"/>
      <c r="G85" s="401" t="s">
        <v>239</v>
      </c>
      <c r="H85" s="401"/>
      <c r="I85" s="401"/>
      <c r="J85" s="401"/>
      <c r="K85" s="401"/>
      <c r="L85" s="401"/>
      <c r="M85" s="401"/>
      <c r="N85" s="401"/>
      <c r="O85" s="409">
        <v>0</v>
      </c>
      <c r="P85" s="409"/>
      <c r="Q85" s="403">
        <f>IF(O85&gt;80000,80000,O85)</f>
        <v>0</v>
      </c>
      <c r="R85" s="403"/>
      <c r="S85" s="380"/>
      <c r="T85" s="381"/>
      <c r="U85" s="382"/>
      <c r="V85" s="271"/>
    </row>
    <row r="86" spans="4:22" ht="15" customHeight="1" thickBot="1">
      <c r="D86" s="270"/>
      <c r="E86" s="379" t="s">
        <v>53</v>
      </c>
      <c r="F86" s="344"/>
      <c r="G86" s="344" t="s">
        <v>280</v>
      </c>
      <c r="H86" s="344"/>
      <c r="I86" s="344"/>
      <c r="J86" s="344"/>
      <c r="K86" s="344"/>
      <c r="L86" s="344"/>
      <c r="M86" s="344"/>
      <c r="N86" s="344"/>
      <c r="O86" s="397">
        <v>0</v>
      </c>
      <c r="P86" s="397"/>
      <c r="Q86" s="404">
        <f>O86</f>
        <v>0</v>
      </c>
      <c r="R86" s="404"/>
      <c r="S86" s="380">
        <f>Q86</f>
        <v>0</v>
      </c>
      <c r="T86" s="381"/>
      <c r="U86" s="382"/>
      <c r="V86" s="271"/>
    </row>
    <row r="87" spans="4:22" ht="24.95" customHeight="1" thickBot="1">
      <c r="D87" s="270"/>
      <c r="E87" s="379" t="s">
        <v>477</v>
      </c>
      <c r="F87" s="344"/>
      <c r="G87" s="405" t="s">
        <v>480</v>
      </c>
      <c r="H87" s="406"/>
      <c r="I87" s="406"/>
      <c r="J87" s="406"/>
      <c r="K87" s="406"/>
      <c r="L87" s="406"/>
      <c r="M87" s="406"/>
      <c r="N87" s="407"/>
      <c r="O87" s="397">
        <v>0</v>
      </c>
      <c r="P87" s="397"/>
      <c r="Q87" s="404">
        <f>IF(O87&gt;50000,50000,O87)</f>
        <v>0</v>
      </c>
      <c r="R87" s="404"/>
      <c r="S87" s="380">
        <f>Q87</f>
        <v>0</v>
      </c>
      <c r="T87" s="381"/>
      <c r="U87" s="382"/>
      <c r="V87" s="271"/>
    </row>
    <row r="88" spans="4:22" ht="15" customHeight="1" thickBot="1">
      <c r="D88" s="270"/>
      <c r="E88" s="398" t="s">
        <v>52</v>
      </c>
      <c r="F88" s="399"/>
      <c r="G88" s="399" t="s">
        <v>241</v>
      </c>
      <c r="H88" s="399"/>
      <c r="I88" s="399"/>
      <c r="J88" s="399"/>
      <c r="K88" s="399"/>
      <c r="L88" s="399"/>
      <c r="M88" s="399"/>
      <c r="N88" s="399"/>
      <c r="O88" s="402">
        <v>0</v>
      </c>
      <c r="P88" s="402"/>
      <c r="Q88" s="408">
        <f>IF(O88&gt;2000,2000,O88)</f>
        <v>0</v>
      </c>
      <c r="R88" s="408"/>
      <c r="S88" s="380">
        <f>SUM(Q88:Q89)</f>
        <v>70</v>
      </c>
      <c r="T88" s="381"/>
      <c r="U88" s="382"/>
      <c r="V88" s="271"/>
    </row>
    <row r="89" spans="4:22" ht="15" customHeight="1" thickBot="1">
      <c r="D89" s="270"/>
      <c r="E89" s="400"/>
      <c r="F89" s="401"/>
      <c r="G89" s="401" t="s">
        <v>242</v>
      </c>
      <c r="H89" s="401"/>
      <c r="I89" s="401"/>
      <c r="J89" s="401"/>
      <c r="K89" s="401"/>
      <c r="L89" s="401"/>
      <c r="M89" s="401"/>
      <c r="N89" s="401"/>
      <c r="O89" s="409">
        <v>70</v>
      </c>
      <c r="P89" s="409"/>
      <c r="Q89" s="403">
        <f>O89</f>
        <v>70</v>
      </c>
      <c r="R89" s="403"/>
      <c r="S89" s="380"/>
      <c r="T89" s="381"/>
      <c r="U89" s="382"/>
      <c r="V89" s="271"/>
    </row>
    <row r="90" spans="4:22" ht="15" customHeight="1" thickBot="1">
      <c r="D90" s="270"/>
      <c r="E90" s="398" t="s">
        <v>97</v>
      </c>
      <c r="F90" s="399"/>
      <c r="G90" s="399" t="s">
        <v>243</v>
      </c>
      <c r="H90" s="399"/>
      <c r="I90" s="399"/>
      <c r="J90" s="399"/>
      <c r="K90" s="399"/>
      <c r="L90" s="399"/>
      <c r="M90" s="399"/>
      <c r="N90" s="399"/>
      <c r="O90" s="402">
        <v>0</v>
      </c>
      <c r="P90" s="402"/>
      <c r="Q90" s="408">
        <f>IF(O90&gt;10000,10000,O90)</f>
        <v>0</v>
      </c>
      <c r="R90" s="408"/>
      <c r="S90" s="380">
        <f>SUM(Q90:Q91)</f>
        <v>0</v>
      </c>
      <c r="T90" s="381"/>
      <c r="U90" s="382"/>
      <c r="V90" s="271"/>
    </row>
    <row r="91" spans="4:22" ht="15" customHeight="1" thickBot="1">
      <c r="D91" s="270"/>
      <c r="E91" s="400"/>
      <c r="F91" s="401"/>
      <c r="G91" s="401" t="s">
        <v>244</v>
      </c>
      <c r="H91" s="401"/>
      <c r="I91" s="401"/>
      <c r="J91" s="401"/>
      <c r="K91" s="401"/>
      <c r="L91" s="401"/>
      <c r="M91" s="401"/>
      <c r="N91" s="401"/>
      <c r="O91" s="409">
        <v>0</v>
      </c>
      <c r="P91" s="409"/>
      <c r="Q91" s="403">
        <f>O91</f>
        <v>0</v>
      </c>
      <c r="R91" s="403"/>
      <c r="S91" s="380"/>
      <c r="T91" s="381"/>
      <c r="U91" s="382"/>
      <c r="V91" s="271"/>
    </row>
    <row r="92" spans="4:22" ht="15" customHeight="1" thickBot="1">
      <c r="D92" s="270"/>
      <c r="E92" s="379" t="s">
        <v>98</v>
      </c>
      <c r="F92" s="344"/>
      <c r="G92" s="344" t="s">
        <v>245</v>
      </c>
      <c r="H92" s="344"/>
      <c r="I92" s="344"/>
      <c r="J92" s="344"/>
      <c r="K92" s="344"/>
      <c r="L92" s="344"/>
      <c r="M92" s="344"/>
      <c r="N92" s="344"/>
      <c r="O92" s="397">
        <v>0</v>
      </c>
      <c r="P92" s="397"/>
      <c r="Q92" s="404">
        <f>IF(O92&gt;10000,10000,O92)</f>
        <v>0</v>
      </c>
      <c r="R92" s="404"/>
      <c r="S92" s="380">
        <f>Q92</f>
        <v>0</v>
      </c>
      <c r="T92" s="381"/>
      <c r="U92" s="382"/>
      <c r="V92" s="271"/>
    </row>
    <row r="93" spans="4:22" ht="15" customHeight="1" thickBot="1">
      <c r="D93" s="270"/>
      <c r="E93" s="379" t="s">
        <v>95</v>
      </c>
      <c r="F93" s="344"/>
      <c r="G93" s="344" t="s">
        <v>246</v>
      </c>
      <c r="H93" s="344"/>
      <c r="I93" s="344"/>
      <c r="J93" s="344"/>
      <c r="K93" s="344"/>
      <c r="L93" s="344"/>
      <c r="M93" s="344"/>
      <c r="N93" s="344"/>
      <c r="O93" s="397">
        <v>0</v>
      </c>
      <c r="P93" s="397"/>
      <c r="Q93" s="404">
        <f>MIN(ROUND(O93/2,0),25000)</f>
        <v>0</v>
      </c>
      <c r="R93" s="404"/>
      <c r="S93" s="380">
        <f>Q93</f>
        <v>0</v>
      </c>
      <c r="T93" s="381"/>
      <c r="U93" s="382"/>
      <c r="V93" s="271"/>
    </row>
    <row r="94" spans="4:22" ht="15" customHeight="1" thickBot="1">
      <c r="D94" s="272"/>
      <c r="E94" s="273"/>
      <c r="F94" s="273"/>
      <c r="G94" s="273"/>
      <c r="H94" s="273"/>
      <c r="I94" s="273"/>
      <c r="J94" s="273"/>
      <c r="K94" s="273"/>
      <c r="L94" s="273"/>
      <c r="M94" s="273"/>
      <c r="N94" s="273"/>
      <c r="O94" s="273"/>
      <c r="P94" s="273"/>
      <c r="Q94" s="273"/>
      <c r="R94" s="273"/>
      <c r="S94" s="273"/>
      <c r="T94" s="283"/>
      <c r="U94" s="273"/>
      <c r="V94" s="274"/>
    </row>
    <row r="95" spans="4:22" ht="15" customHeight="1" thickTop="1">
      <c r="T95" s="281"/>
    </row>
    <row r="96" spans="4:22" ht="15" customHeight="1" thickBot="1">
      <c r="T96" s="281"/>
    </row>
    <row r="97" spans="4:22" ht="30" customHeight="1" thickTop="1">
      <c r="F97" s="285"/>
      <c r="G97" s="285"/>
      <c r="H97" s="285"/>
      <c r="I97" s="286"/>
      <c r="J97" s="347" t="s">
        <v>328</v>
      </c>
      <c r="K97" s="347"/>
      <c r="L97" s="347"/>
      <c r="M97" s="347"/>
      <c r="N97" s="347"/>
      <c r="O97" s="347"/>
      <c r="P97" s="347"/>
      <c r="Q97" s="284"/>
      <c r="R97" s="285"/>
      <c r="S97" s="285"/>
      <c r="T97" s="285"/>
      <c r="U97" s="285"/>
    </row>
    <row r="98" spans="4:22" ht="15" customHeight="1" thickBot="1">
      <c r="I98" s="270"/>
      <c r="J98" s="265"/>
      <c r="K98" s="265"/>
      <c r="L98" s="265"/>
      <c r="M98" s="265"/>
      <c r="N98" s="265"/>
      <c r="O98" s="265"/>
      <c r="P98" s="265"/>
      <c r="Q98" s="271"/>
      <c r="T98" s="281"/>
    </row>
    <row r="99" spans="4:22">
      <c r="I99" s="270"/>
      <c r="J99" s="389" t="s">
        <v>329</v>
      </c>
      <c r="K99" s="390"/>
      <c r="L99" s="390"/>
      <c r="M99" s="393" t="s">
        <v>503</v>
      </c>
      <c r="N99" s="393"/>
      <c r="O99" s="383" t="s">
        <v>298</v>
      </c>
      <c r="P99" s="384"/>
      <c r="Q99" s="271"/>
    </row>
    <row r="100" spans="4:22">
      <c r="I100" s="270"/>
      <c r="J100" s="391"/>
      <c r="K100" s="392"/>
      <c r="L100" s="392"/>
      <c r="M100" s="394"/>
      <c r="N100" s="394"/>
      <c r="O100" s="385"/>
      <c r="P100" s="386"/>
      <c r="Q100" s="271"/>
    </row>
    <row r="101" spans="4:22">
      <c r="I101" s="270"/>
      <c r="J101" s="391" t="s">
        <v>269</v>
      </c>
      <c r="K101" s="392"/>
      <c r="L101" s="392"/>
      <c r="M101" s="395">
        <v>0</v>
      </c>
      <c r="N101" s="395"/>
      <c r="O101" s="385"/>
      <c r="P101" s="386"/>
      <c r="Q101" s="271"/>
    </row>
    <row r="102" spans="4:22" ht="13.5" thickBot="1">
      <c r="I102" s="270"/>
      <c r="J102" s="536"/>
      <c r="K102" s="537"/>
      <c r="L102" s="537"/>
      <c r="M102" s="396"/>
      <c r="N102" s="396"/>
      <c r="O102" s="387"/>
      <c r="P102" s="388"/>
      <c r="Q102" s="271"/>
    </row>
    <row r="103" spans="4:22" ht="13.5" thickBot="1">
      <c r="I103" s="272"/>
      <c r="J103" s="273"/>
      <c r="K103" s="273"/>
      <c r="L103" s="273"/>
      <c r="M103" s="273"/>
      <c r="N103" s="273"/>
      <c r="O103" s="273"/>
      <c r="P103" s="273"/>
      <c r="Q103" s="274"/>
    </row>
    <row r="104" spans="4:22" ht="14.25" thickTop="1" thickBot="1"/>
    <row r="105" spans="4:22" ht="50.1" customHeight="1" thickTop="1" thickBot="1">
      <c r="D105" s="533" t="str">
        <f>CONCATENATE("TOTAL TAX  =  Rs. ",'Form-16-Page2'!M32)</f>
        <v>TOTAL TAX  =  Rs. 11016</v>
      </c>
      <c r="E105" s="534"/>
      <c r="F105" s="534"/>
      <c r="G105" s="534"/>
      <c r="H105" s="534"/>
      <c r="I105" s="534"/>
      <c r="J105" s="534"/>
      <c r="K105" s="534"/>
      <c r="L105" s="535"/>
      <c r="N105" s="341" t="str">
        <f>CONCATENATE("TAX(TDS) in Feb-2018 Salary  =  Rs. ",R36)</f>
        <v>TAX(TDS) in Feb-2018 Salary  =  Rs. 6016</v>
      </c>
      <c r="O105" s="342"/>
      <c r="P105" s="342"/>
      <c r="Q105" s="342"/>
      <c r="R105" s="342"/>
      <c r="S105" s="342"/>
      <c r="T105" s="342"/>
      <c r="U105" s="342"/>
      <c r="V105" s="343"/>
    </row>
    <row r="106" spans="4:22" ht="13.5" hidden="1" thickTop="1">
      <c r="I106" s="287" t="s">
        <v>123</v>
      </c>
      <c r="J106" s="287"/>
      <c r="K106" s="287"/>
      <c r="L106" s="287"/>
      <c r="M106" s="288"/>
      <c r="N106" s="288"/>
      <c r="O106" s="288"/>
      <c r="P106" s="288"/>
      <c r="Q106" s="288"/>
    </row>
    <row r="107" spans="4:22" ht="12.75" hidden="1" customHeight="1">
      <c r="I107" s="287" t="s">
        <v>250</v>
      </c>
      <c r="J107" s="289"/>
      <c r="K107" s="289"/>
      <c r="L107" s="289"/>
      <c r="M107" s="288"/>
      <c r="N107" s="288">
        <v>28940</v>
      </c>
      <c r="O107" s="288">
        <v>31460</v>
      </c>
      <c r="P107" s="288">
        <v>40270</v>
      </c>
      <c r="Q107" s="288">
        <v>0</v>
      </c>
    </row>
    <row r="108" spans="4:22" hidden="1">
      <c r="I108" s="287" t="s">
        <v>251</v>
      </c>
      <c r="J108" s="287"/>
      <c r="K108" s="287"/>
      <c r="L108" s="287"/>
      <c r="M108" s="288"/>
      <c r="N108" s="288">
        <v>29760</v>
      </c>
      <c r="O108" s="288">
        <v>32340</v>
      </c>
      <c r="P108" s="288">
        <v>41380</v>
      </c>
      <c r="Q108" s="288"/>
    </row>
    <row r="109" spans="4:22" hidden="1">
      <c r="I109" s="287" t="s">
        <v>252</v>
      </c>
      <c r="J109" s="287"/>
      <c r="K109" s="287"/>
      <c r="L109" s="287"/>
      <c r="M109" s="288"/>
      <c r="N109" s="288">
        <v>30580</v>
      </c>
      <c r="O109" s="288">
        <v>33220</v>
      </c>
      <c r="P109" s="288">
        <v>42490</v>
      </c>
      <c r="Q109" s="288"/>
    </row>
    <row r="110" spans="4:22" hidden="1">
      <c r="I110" s="287" t="s">
        <v>265</v>
      </c>
      <c r="J110" s="287"/>
      <c r="K110" s="287"/>
      <c r="L110" s="287"/>
      <c r="M110" s="288"/>
      <c r="N110" s="288">
        <v>31460</v>
      </c>
      <c r="O110" s="288">
        <v>34170</v>
      </c>
      <c r="P110" s="288">
        <v>43680</v>
      </c>
      <c r="Q110" s="288"/>
    </row>
    <row r="111" spans="4:22" hidden="1">
      <c r="I111" s="287" t="s">
        <v>253</v>
      </c>
      <c r="J111" s="287"/>
      <c r="K111" s="287"/>
      <c r="L111" s="287"/>
      <c r="M111" s="288"/>
      <c r="N111" s="288">
        <v>32340</v>
      </c>
      <c r="O111" s="288">
        <v>35120</v>
      </c>
      <c r="P111" s="288">
        <v>44870</v>
      </c>
      <c r="Q111" s="288"/>
    </row>
    <row r="112" spans="4:22" hidden="1">
      <c r="I112" s="287" t="s">
        <v>254</v>
      </c>
      <c r="J112" s="287"/>
      <c r="K112" s="287"/>
      <c r="L112" s="287"/>
      <c r="M112" s="288"/>
      <c r="N112" s="288">
        <v>33220</v>
      </c>
      <c r="O112" s="288">
        <v>36070</v>
      </c>
      <c r="P112" s="288">
        <v>46060</v>
      </c>
      <c r="Q112" s="288"/>
    </row>
    <row r="113" spans="2:17" hidden="1">
      <c r="I113" s="287" t="s">
        <v>255</v>
      </c>
      <c r="J113" s="287"/>
      <c r="K113" s="287"/>
      <c r="L113" s="287"/>
      <c r="M113" s="288"/>
      <c r="N113" s="288">
        <v>34170</v>
      </c>
      <c r="O113" s="288">
        <v>37100</v>
      </c>
      <c r="P113" s="288">
        <v>47330</v>
      </c>
      <c r="Q113" s="288"/>
    </row>
    <row r="114" spans="2:17" hidden="1">
      <c r="I114" s="287" t="s">
        <v>256</v>
      </c>
      <c r="J114" s="287"/>
      <c r="K114" s="287"/>
      <c r="L114" s="287"/>
      <c r="M114" s="288"/>
      <c r="N114" s="288"/>
      <c r="O114" s="288">
        <v>38130</v>
      </c>
      <c r="P114" s="288">
        <v>48600</v>
      </c>
      <c r="Q114" s="288"/>
    </row>
    <row r="115" spans="2:17" hidden="1">
      <c r="I115" s="288" t="s">
        <v>257</v>
      </c>
      <c r="J115" s="288"/>
      <c r="K115" s="288"/>
      <c r="L115" s="288"/>
      <c r="M115" s="288"/>
      <c r="N115" s="288"/>
      <c r="O115" s="288">
        <v>39160</v>
      </c>
      <c r="P115" s="288">
        <v>49870</v>
      </c>
      <c r="Q115" s="288"/>
    </row>
    <row r="116" spans="2:17" hidden="1">
      <c r="I116" s="288" t="s">
        <v>258</v>
      </c>
      <c r="J116" s="288"/>
      <c r="K116" s="288"/>
      <c r="L116" s="288"/>
      <c r="M116" s="288"/>
      <c r="N116" s="288"/>
      <c r="O116" s="288">
        <v>40270</v>
      </c>
      <c r="P116" s="288"/>
      <c r="Q116" s="288"/>
    </row>
    <row r="117" spans="2:17" hidden="1">
      <c r="I117" s="288" t="s">
        <v>259</v>
      </c>
      <c r="J117" s="288"/>
      <c r="K117" s="288"/>
      <c r="L117" s="288"/>
      <c r="M117" s="288"/>
      <c r="N117" s="288"/>
      <c r="O117" s="288"/>
      <c r="P117" s="288"/>
      <c r="Q117" s="288"/>
    </row>
    <row r="118" spans="2:17" hidden="1">
      <c r="I118" s="288" t="s">
        <v>260</v>
      </c>
      <c r="J118" s="288"/>
      <c r="K118" s="288"/>
      <c r="L118" s="288"/>
      <c r="M118" s="288"/>
      <c r="N118" s="288"/>
      <c r="O118" s="288"/>
      <c r="P118" s="288"/>
      <c r="Q118" s="288"/>
    </row>
    <row r="119" spans="2:17" hidden="1">
      <c r="B119" s="196"/>
      <c r="C119" s="196"/>
      <c r="I119" s="288" t="s">
        <v>261</v>
      </c>
      <c r="J119" s="288"/>
      <c r="K119" s="288"/>
      <c r="L119" s="288"/>
      <c r="M119" s="288"/>
      <c r="N119" s="288"/>
      <c r="O119" s="288"/>
      <c r="P119" s="288"/>
      <c r="Q119" s="288"/>
    </row>
    <row r="120" spans="2:17" hidden="1">
      <c r="I120" s="288" t="s">
        <v>262</v>
      </c>
      <c r="J120" s="288"/>
      <c r="K120" s="288"/>
      <c r="L120" s="288"/>
      <c r="M120" s="288"/>
      <c r="N120" s="288"/>
      <c r="O120" s="288"/>
      <c r="P120" s="288"/>
      <c r="Q120" s="288"/>
    </row>
    <row r="121" spans="2:17" hidden="1">
      <c r="I121" s="288" t="s">
        <v>263</v>
      </c>
      <c r="J121" s="288"/>
      <c r="K121" s="288"/>
      <c r="L121" s="288"/>
      <c r="M121" s="288"/>
      <c r="N121" s="288"/>
      <c r="O121" s="288"/>
      <c r="P121" s="288"/>
      <c r="Q121" s="288"/>
    </row>
    <row r="122" spans="2:17" hidden="1">
      <c r="I122" s="288" t="s">
        <v>264</v>
      </c>
      <c r="J122" s="288"/>
      <c r="K122" s="288"/>
      <c r="L122" s="288"/>
      <c r="M122" s="288"/>
      <c r="N122" s="288"/>
      <c r="O122" s="288"/>
      <c r="P122" s="288"/>
      <c r="Q122" s="288"/>
    </row>
    <row r="123" spans="2:17" hidden="1">
      <c r="I123" s="288" t="s">
        <v>266</v>
      </c>
      <c r="J123" s="288"/>
      <c r="K123" s="288"/>
      <c r="L123" s="288"/>
      <c r="M123" s="288"/>
      <c r="N123" s="288"/>
      <c r="O123" s="288"/>
      <c r="P123" s="288"/>
      <c r="Q123" s="288"/>
    </row>
    <row r="124" spans="2:17" ht="13.5" hidden="1" customHeight="1">
      <c r="I124" s="288" t="s">
        <v>267</v>
      </c>
      <c r="J124" s="288"/>
      <c r="K124" s="288"/>
      <c r="L124" s="288"/>
      <c r="M124" s="288"/>
      <c r="N124" s="288"/>
      <c r="O124" s="288"/>
      <c r="P124" s="288"/>
      <c r="Q124" s="288"/>
    </row>
    <row r="125" spans="2:17" ht="12.75" hidden="1" customHeight="1">
      <c r="I125" s="288" t="s">
        <v>268</v>
      </c>
      <c r="J125" s="288"/>
      <c r="K125" s="288"/>
      <c r="L125" s="288"/>
      <c r="M125" s="288"/>
      <c r="N125" s="288"/>
      <c r="O125" s="288"/>
      <c r="P125" s="288"/>
      <c r="Q125" s="288"/>
    </row>
    <row r="126" spans="2:17" hidden="1">
      <c r="I126" s="288"/>
      <c r="J126" s="288"/>
      <c r="K126" s="288"/>
      <c r="L126" s="288"/>
      <c r="M126" s="288"/>
      <c r="N126" s="288"/>
      <c r="O126" s="288"/>
      <c r="P126" s="288"/>
      <c r="Q126" s="288"/>
    </row>
    <row r="127" spans="2:17" hidden="1">
      <c r="I127" s="288"/>
      <c r="J127" s="288"/>
      <c r="K127" s="288"/>
      <c r="L127" s="288"/>
      <c r="M127" s="288"/>
      <c r="N127" s="288"/>
      <c r="O127" s="288"/>
      <c r="P127" s="288"/>
      <c r="Q127" s="288"/>
    </row>
    <row r="128" spans="2:17" hidden="1">
      <c r="I128" s="339" t="s">
        <v>271</v>
      </c>
      <c r="J128" s="339"/>
      <c r="K128" s="339"/>
      <c r="L128" s="339"/>
      <c r="M128" s="339"/>
      <c r="N128" s="522" t="str">
        <f>CONCATENATE(D6," ",E6)</f>
        <v>Sri CH VENKAT RAMANA MURTY</v>
      </c>
      <c r="O128" s="522"/>
      <c r="P128" s="522"/>
      <c r="Q128" s="522"/>
    </row>
    <row r="129" spans="1:17" hidden="1">
      <c r="I129" s="339" t="s">
        <v>273</v>
      </c>
      <c r="J129" s="339"/>
      <c r="K129" s="339"/>
      <c r="L129" s="339"/>
      <c r="M129" s="339"/>
      <c r="N129" s="522" t="str">
        <f>IF(OR(D8="Principal",D8="Principal(FAC)")=TRUE,D8,CONCATENATE(D8," - ",E8))</f>
        <v>PGT - Mathematics</v>
      </c>
      <c r="O129" s="522"/>
      <c r="P129" s="522"/>
      <c r="Q129" s="522"/>
    </row>
    <row r="130" spans="1:17" hidden="1">
      <c r="I130" s="339" t="s">
        <v>272</v>
      </c>
      <c r="J130" s="339"/>
      <c r="K130" s="339"/>
      <c r="L130" s="339"/>
      <c r="M130" s="339"/>
      <c r="N130" s="522" t="str">
        <f>CONCATENATE(K6," ",L6)</f>
        <v>Smt S ANJILI DEVI</v>
      </c>
      <c r="O130" s="522"/>
      <c r="P130" s="522"/>
      <c r="Q130" s="522"/>
    </row>
    <row r="131" spans="1:17" hidden="1">
      <c r="I131" s="339" t="s">
        <v>274</v>
      </c>
      <c r="J131" s="339"/>
      <c r="K131" s="339"/>
      <c r="L131" s="339"/>
      <c r="M131" s="339"/>
      <c r="N131" s="522" t="str">
        <f>K7</f>
        <v>Principal</v>
      </c>
      <c r="O131" s="522"/>
      <c r="P131" s="522"/>
      <c r="Q131" s="522"/>
    </row>
    <row r="132" spans="1:17" hidden="1">
      <c r="I132" s="288"/>
      <c r="J132" s="288"/>
      <c r="K132" s="288"/>
      <c r="L132" s="288"/>
      <c r="M132" s="288"/>
      <c r="N132" s="288"/>
      <c r="O132" s="288"/>
      <c r="P132" s="288"/>
      <c r="Q132" s="288"/>
    </row>
    <row r="133" spans="1:17" hidden="1">
      <c r="I133" s="339" t="s">
        <v>278</v>
      </c>
      <c r="J133" s="339"/>
      <c r="K133" s="339"/>
      <c r="L133" s="339"/>
      <c r="M133" s="339"/>
      <c r="N133" s="522">
        <f>ROUND((H40+J40)/10,0)</f>
        <v>54360</v>
      </c>
      <c r="O133" s="522"/>
      <c r="P133" s="522"/>
      <c r="Q133" s="522"/>
    </row>
    <row r="134" spans="1:17" hidden="1">
      <c r="I134" s="339" t="s">
        <v>333</v>
      </c>
      <c r="J134" s="339"/>
      <c r="K134" s="339"/>
      <c r="L134" s="339"/>
      <c r="M134" s="339"/>
      <c r="N134" s="522">
        <f>ROUND((H40+J40)*4/10,0)</f>
        <v>217438</v>
      </c>
      <c r="O134" s="522"/>
      <c r="P134" s="522"/>
      <c r="Q134" s="522"/>
    </row>
    <row r="135" spans="1:17" hidden="1">
      <c r="I135" s="288"/>
      <c r="J135" s="288"/>
      <c r="K135" s="288"/>
      <c r="L135" s="288"/>
      <c r="M135" s="288"/>
      <c r="N135" s="288"/>
      <c r="O135" s="288"/>
      <c r="P135" s="288"/>
      <c r="Q135" s="288"/>
    </row>
    <row r="136" spans="1:17" hidden="1">
      <c r="I136" s="339" t="s">
        <v>128</v>
      </c>
      <c r="J136" s="339"/>
      <c r="K136" s="339"/>
      <c r="L136" s="339"/>
      <c r="M136" s="339"/>
      <c r="N136" s="339"/>
      <c r="O136" s="339"/>
      <c r="P136" s="290">
        <f>L40</f>
        <v>54416</v>
      </c>
      <c r="Q136" s="340">
        <f>MIN(P136,P137,P138)</f>
        <v>41640</v>
      </c>
    </row>
    <row r="137" spans="1:17" hidden="1">
      <c r="I137" s="339" t="s">
        <v>139</v>
      </c>
      <c r="J137" s="339"/>
      <c r="K137" s="339"/>
      <c r="L137" s="339"/>
      <c r="M137" s="339"/>
      <c r="N137" s="339"/>
      <c r="O137" s="339"/>
      <c r="P137" s="290">
        <f>IF(S6="Rented House",IF(S7&gt;N133,S7-N133,0),0)</f>
        <v>41640</v>
      </c>
      <c r="Q137" s="340"/>
    </row>
    <row r="138" spans="1:17" hidden="1">
      <c r="I138" s="339" t="s">
        <v>129</v>
      </c>
      <c r="J138" s="339"/>
      <c r="K138" s="339"/>
      <c r="L138" s="339"/>
      <c r="M138" s="339"/>
      <c r="N138" s="339"/>
      <c r="O138" s="339"/>
      <c r="P138" s="290">
        <f>N134</f>
        <v>217438</v>
      </c>
      <c r="Q138" s="340"/>
    </row>
    <row r="139" spans="1:17" hidden="1"/>
    <row r="140" spans="1:17" hidden="1">
      <c r="I140" s="528" t="s">
        <v>334</v>
      </c>
      <c r="J140" s="528"/>
      <c r="K140" s="528"/>
      <c r="L140" s="528"/>
      <c r="M140" s="528"/>
      <c r="N140" s="528"/>
      <c r="O140" s="528"/>
      <c r="P140" s="528"/>
      <c r="Q140" s="298">
        <f>SUM(R25:R35)</f>
        <v>5000</v>
      </c>
    </row>
    <row r="141" spans="1:17" hidden="1"/>
    <row r="142" spans="1:17" hidden="1">
      <c r="A142" s="128">
        <v>1</v>
      </c>
      <c r="B142" s="128" t="s">
        <v>362</v>
      </c>
      <c r="E142" s="304" t="s">
        <v>461</v>
      </c>
      <c r="F142" s="311">
        <f>S7</f>
        <v>96000</v>
      </c>
      <c r="G142" s="305"/>
      <c r="H142" s="305">
        <v>100000</v>
      </c>
      <c r="I142" s="305">
        <v>10000</v>
      </c>
      <c r="J142" s="305">
        <v>1000</v>
      </c>
      <c r="K142" s="305">
        <v>100</v>
      </c>
      <c r="L142" s="305">
        <v>10</v>
      </c>
      <c r="M142" s="306">
        <v>1</v>
      </c>
    </row>
    <row r="143" spans="1:17" hidden="1">
      <c r="A143" s="128">
        <v>2</v>
      </c>
      <c r="B143" s="128" t="s">
        <v>363</v>
      </c>
      <c r="E143" s="307"/>
      <c r="F143" s="265"/>
      <c r="G143" s="265"/>
      <c r="H143" s="265">
        <f t="shared" ref="H143:M143" si="9">(MOD($F$142,H142*10)-MOD($F$142,H142))/H142</f>
        <v>0</v>
      </c>
      <c r="I143" s="265">
        <f t="shared" si="9"/>
        <v>9</v>
      </c>
      <c r="J143" s="265">
        <f t="shared" si="9"/>
        <v>6</v>
      </c>
      <c r="K143" s="265">
        <f t="shared" si="9"/>
        <v>0</v>
      </c>
      <c r="L143" s="265">
        <f t="shared" si="9"/>
        <v>0</v>
      </c>
      <c r="M143" s="308">
        <f t="shared" si="9"/>
        <v>0</v>
      </c>
    </row>
    <row r="144" spans="1:17" hidden="1">
      <c r="A144" s="128">
        <v>3</v>
      </c>
      <c r="B144" s="128" t="s">
        <v>364</v>
      </c>
      <c r="E144" s="307"/>
      <c r="F144" s="265"/>
      <c r="G144" s="265"/>
      <c r="H144" s="265">
        <f>H143</f>
        <v>0</v>
      </c>
      <c r="I144" s="523" t="str">
        <f>IF(I143=0,J143,CONCATENATE(I143,J143))</f>
        <v>96</v>
      </c>
      <c r="J144" s="523"/>
      <c r="K144" s="265">
        <f>K143</f>
        <v>0</v>
      </c>
      <c r="L144" s="523">
        <f>IF(L143=0,M143,CONCATENATE(L143,M143))</f>
        <v>0</v>
      </c>
      <c r="M144" s="477"/>
    </row>
    <row r="145" spans="1:13" hidden="1">
      <c r="A145" s="128">
        <v>4</v>
      </c>
      <c r="B145" s="128" t="s">
        <v>365</v>
      </c>
      <c r="E145" s="307"/>
      <c r="F145" s="265"/>
      <c r="G145" s="265"/>
      <c r="H145" s="265" t="str">
        <f ca="1">IF(H144=0,"Zero",INDIRECT(ADDRESS(H144+141,2)))</f>
        <v>Zero</v>
      </c>
      <c r="I145" s="523" t="str">
        <f ca="1">IF(I144=0,"Zero",INDIRECT(ADDRESS(I144+141,2)))</f>
        <v>Ninety Six</v>
      </c>
      <c r="J145" s="523"/>
      <c r="K145" s="265" t="str">
        <f ca="1">IF(K144=0,"Zero",INDIRECT(ADDRESS(K144+141,2)))</f>
        <v>Zero</v>
      </c>
      <c r="L145" s="523" t="str">
        <f ca="1">IF(L144=0,"Zero",INDIRECT(ADDRESS(L144+141,2)))</f>
        <v>Zero</v>
      </c>
      <c r="M145" s="477"/>
    </row>
    <row r="146" spans="1:13" hidden="1">
      <c r="A146" s="128">
        <v>5</v>
      </c>
      <c r="B146" s="128" t="s">
        <v>366</v>
      </c>
      <c r="E146" s="307"/>
      <c r="F146" s="265"/>
      <c r="G146" s="265"/>
      <c r="H146" s="265" t="str">
        <f>IF(H144&gt;1,"Lakhs ","Lakh ")</f>
        <v xml:space="preserve">Lakh </v>
      </c>
      <c r="I146" s="523" t="str">
        <f>IF(I144&gt;1,"Thousands ","Thousand ")</f>
        <v xml:space="preserve">Thousands </v>
      </c>
      <c r="J146" s="523"/>
      <c r="K146" s="265" t="str">
        <f>IF(K144&gt;1,"Hundreds ","Hundred ")</f>
        <v xml:space="preserve">Hundred </v>
      </c>
      <c r="L146" s="523"/>
      <c r="M146" s="477"/>
    </row>
    <row r="147" spans="1:13" hidden="1">
      <c r="A147" s="128">
        <v>6</v>
      </c>
      <c r="B147" s="128" t="s">
        <v>367</v>
      </c>
      <c r="E147" s="307"/>
      <c r="F147" s="265"/>
      <c r="G147" s="265"/>
      <c r="H147" s="265" t="str">
        <f>IF(H144=0,"",CONCATENATE(H145," ",H146))</f>
        <v/>
      </c>
      <c r="I147" s="523" t="str">
        <f ca="1">IF(I144=0,"",CONCATENATE(I145," ",I146))</f>
        <v xml:space="preserve">Ninety Six Thousands </v>
      </c>
      <c r="J147" s="523"/>
      <c r="K147" s="265" t="str">
        <f>IF(K144=0,"",CONCATENATE(K145," ",K146))</f>
        <v/>
      </c>
      <c r="L147" s="523" t="str">
        <f>IF(L144=0,"",CONCATENATE(L145," ",L146))</f>
        <v/>
      </c>
      <c r="M147" s="477"/>
    </row>
    <row r="148" spans="1:13" hidden="1">
      <c r="A148" s="128">
        <v>7</v>
      </c>
      <c r="B148" s="128" t="s">
        <v>368</v>
      </c>
      <c r="E148" s="307"/>
      <c r="F148" s="265"/>
      <c r="G148" s="265"/>
      <c r="H148" s="524" t="str">
        <f ca="1">IF(F142=0,"Rupees Zero Only",CONCATENATE(IF(F142&gt;1,"Rupees ","Rupee "),H147,,I147,,K147,,L147,"Only"))</f>
        <v>Rupees Ninety Six Thousands Only</v>
      </c>
      <c r="I148" s="524"/>
      <c r="J148" s="524"/>
      <c r="K148" s="524"/>
      <c r="L148" s="524"/>
      <c r="M148" s="525"/>
    </row>
    <row r="149" spans="1:13" hidden="1">
      <c r="A149" s="128">
        <v>8</v>
      </c>
      <c r="B149" s="128" t="s">
        <v>369</v>
      </c>
      <c r="E149" s="309"/>
      <c r="F149" s="310"/>
      <c r="G149" s="310"/>
      <c r="H149" s="526"/>
      <c r="I149" s="526"/>
      <c r="J149" s="526"/>
      <c r="K149" s="526"/>
      <c r="L149" s="526"/>
      <c r="M149" s="527"/>
    </row>
    <row r="150" spans="1:13" hidden="1">
      <c r="A150" s="128">
        <v>9</v>
      </c>
      <c r="B150" s="128" t="s">
        <v>370</v>
      </c>
    </row>
    <row r="151" spans="1:13" hidden="1">
      <c r="A151" s="128">
        <v>10</v>
      </c>
      <c r="B151" s="128" t="s">
        <v>371</v>
      </c>
      <c r="E151" s="304" t="s">
        <v>462</v>
      </c>
      <c r="F151" s="311">
        <f>R40</f>
        <v>11016</v>
      </c>
      <c r="G151" s="305"/>
      <c r="H151" s="305">
        <v>100000</v>
      </c>
      <c r="I151" s="305">
        <v>10000</v>
      </c>
      <c r="J151" s="305">
        <v>1000</v>
      </c>
      <c r="K151" s="305">
        <v>100</v>
      </c>
      <c r="L151" s="305">
        <v>10</v>
      </c>
      <c r="M151" s="306">
        <v>1</v>
      </c>
    </row>
    <row r="152" spans="1:13" hidden="1">
      <c r="A152" s="128">
        <v>11</v>
      </c>
      <c r="B152" s="128" t="s">
        <v>372</v>
      </c>
      <c r="E152" s="307"/>
      <c r="F152" s="265"/>
      <c r="G152" s="265"/>
      <c r="H152" s="265">
        <f t="shared" ref="H152:M152" si="10">(MOD($F$151,H151*10)-MOD($F$151,H151))/H151</f>
        <v>0</v>
      </c>
      <c r="I152" s="265">
        <f t="shared" si="10"/>
        <v>1</v>
      </c>
      <c r="J152" s="265">
        <f t="shared" si="10"/>
        <v>1</v>
      </c>
      <c r="K152" s="265">
        <f t="shared" si="10"/>
        <v>0</v>
      </c>
      <c r="L152" s="265">
        <f t="shared" si="10"/>
        <v>1</v>
      </c>
      <c r="M152" s="308">
        <f t="shared" si="10"/>
        <v>6</v>
      </c>
    </row>
    <row r="153" spans="1:13" hidden="1">
      <c r="A153" s="128">
        <v>12</v>
      </c>
      <c r="B153" s="128" t="s">
        <v>373</v>
      </c>
      <c r="E153" s="307"/>
      <c r="F153" s="265"/>
      <c r="G153" s="265"/>
      <c r="H153" s="265">
        <f>H152</f>
        <v>0</v>
      </c>
      <c r="I153" s="523" t="str">
        <f>IF(I152=0,J152,CONCATENATE(I152,J152))</f>
        <v>11</v>
      </c>
      <c r="J153" s="523"/>
      <c r="K153" s="265">
        <f>K152</f>
        <v>0</v>
      </c>
      <c r="L153" s="523" t="str">
        <f>IF(L152=0,M152,CONCATENATE(L152,M152))</f>
        <v>16</v>
      </c>
      <c r="M153" s="477"/>
    </row>
    <row r="154" spans="1:13" hidden="1">
      <c r="A154" s="128">
        <v>13</v>
      </c>
      <c r="B154" s="128" t="s">
        <v>374</v>
      </c>
      <c r="E154" s="307"/>
      <c r="F154" s="265"/>
      <c r="G154" s="265"/>
      <c r="H154" s="265" t="str">
        <f ca="1">IF(H153=0,"Zero",INDIRECT(ADDRESS(H153+141,2)))</f>
        <v>Zero</v>
      </c>
      <c r="I154" s="523" t="str">
        <f ca="1">IF(I153=0,"Zero",INDIRECT(ADDRESS(I153+141,2)))</f>
        <v>Eleven</v>
      </c>
      <c r="J154" s="523"/>
      <c r="K154" s="265" t="str">
        <f ca="1">IF(K153=0,"Zero",INDIRECT(ADDRESS(K153+141,2)))</f>
        <v>Zero</v>
      </c>
      <c r="L154" s="523" t="str">
        <f ca="1">IF(L153=0,"Zero",INDIRECT(ADDRESS(L153+141,2)))</f>
        <v>Sixteen</v>
      </c>
      <c r="M154" s="477"/>
    </row>
    <row r="155" spans="1:13" hidden="1">
      <c r="A155" s="128">
        <v>14</v>
      </c>
      <c r="B155" s="128" t="s">
        <v>375</v>
      </c>
      <c r="E155" s="307"/>
      <c r="F155" s="265"/>
      <c r="G155" s="265"/>
      <c r="H155" s="265" t="str">
        <f>IF(H153&gt;1,"Lakhs ","Lakh ")</f>
        <v xml:space="preserve">Lakh </v>
      </c>
      <c r="I155" s="523" t="str">
        <f>IF(I153&gt;1,"Thousands ","Thousand ")</f>
        <v xml:space="preserve">Thousands </v>
      </c>
      <c r="J155" s="523"/>
      <c r="K155" s="265" t="str">
        <f>IF(K153&gt;1,"Hundreds ","Hundred ")</f>
        <v xml:space="preserve">Hundred </v>
      </c>
      <c r="L155" s="523"/>
      <c r="M155" s="477"/>
    </row>
    <row r="156" spans="1:13" hidden="1">
      <c r="A156" s="128">
        <v>15</v>
      </c>
      <c r="B156" s="128" t="s">
        <v>376</v>
      </c>
      <c r="E156" s="307"/>
      <c r="F156" s="265"/>
      <c r="G156" s="265"/>
      <c r="H156" s="265" t="str">
        <f>IF(H153=0,"",CONCATENATE(H154," ",H155))</f>
        <v/>
      </c>
      <c r="I156" s="523" t="str">
        <f ca="1">IF(I153=0,"",CONCATENATE(I154," ",I155))</f>
        <v xml:space="preserve">Eleven Thousands </v>
      </c>
      <c r="J156" s="523"/>
      <c r="K156" s="265" t="str">
        <f>IF(K153=0,"",CONCATENATE(K154," ",K155))</f>
        <v/>
      </c>
      <c r="L156" s="523" t="str">
        <f ca="1">IF(L153=0,"",CONCATENATE(L154," ",L155))</f>
        <v xml:space="preserve">Sixteen </v>
      </c>
      <c r="M156" s="477"/>
    </row>
    <row r="157" spans="1:13" hidden="1">
      <c r="A157" s="128">
        <v>16</v>
      </c>
      <c r="B157" s="128" t="s">
        <v>377</v>
      </c>
      <c r="E157" s="307"/>
      <c r="F157" s="265"/>
      <c r="G157" s="265"/>
      <c r="H157" s="524" t="str">
        <f ca="1">IF(F151=0,"Rupees Zero Only",CONCATENATE(IF(F151&gt;1,"Rupees ","Rupee "),H156,,I156,,K156,,L156,"Only"))</f>
        <v>Rupees Eleven Thousands Sixteen Only</v>
      </c>
      <c r="I157" s="524"/>
      <c r="J157" s="524"/>
      <c r="K157" s="524"/>
      <c r="L157" s="524"/>
      <c r="M157" s="525"/>
    </row>
    <row r="158" spans="1:13" hidden="1">
      <c r="A158" s="128">
        <v>17</v>
      </c>
      <c r="B158" s="128" t="s">
        <v>378</v>
      </c>
      <c r="E158" s="309"/>
      <c r="F158" s="310"/>
      <c r="G158" s="310"/>
      <c r="H158" s="526"/>
      <c r="I158" s="526"/>
      <c r="J158" s="526"/>
      <c r="K158" s="526"/>
      <c r="L158" s="526"/>
      <c r="M158" s="527"/>
    </row>
    <row r="159" spans="1:13" hidden="1">
      <c r="A159" s="128">
        <v>18</v>
      </c>
      <c r="B159" s="128" t="s">
        <v>379</v>
      </c>
    </row>
    <row r="160" spans="1:13" hidden="1">
      <c r="A160" s="128">
        <v>19</v>
      </c>
      <c r="B160" s="128" t="s">
        <v>380</v>
      </c>
    </row>
    <row r="161" spans="1:2" hidden="1">
      <c r="A161" s="128">
        <v>20</v>
      </c>
      <c r="B161" s="128" t="s">
        <v>381</v>
      </c>
    </row>
    <row r="162" spans="1:2" hidden="1">
      <c r="A162" s="128">
        <v>21</v>
      </c>
      <c r="B162" s="128" t="s">
        <v>382</v>
      </c>
    </row>
    <row r="163" spans="1:2" hidden="1">
      <c r="A163" s="128">
        <v>22</v>
      </c>
      <c r="B163" s="128" t="s">
        <v>383</v>
      </c>
    </row>
    <row r="164" spans="1:2" hidden="1">
      <c r="A164" s="128">
        <v>23</v>
      </c>
      <c r="B164" s="128" t="s">
        <v>384</v>
      </c>
    </row>
    <row r="165" spans="1:2" hidden="1">
      <c r="A165" s="128">
        <v>24</v>
      </c>
      <c r="B165" s="128" t="s">
        <v>385</v>
      </c>
    </row>
    <row r="166" spans="1:2" hidden="1">
      <c r="A166" s="128">
        <v>25</v>
      </c>
      <c r="B166" s="128" t="s">
        <v>386</v>
      </c>
    </row>
    <row r="167" spans="1:2" hidden="1">
      <c r="A167" s="128">
        <v>26</v>
      </c>
      <c r="B167" s="128" t="s">
        <v>387</v>
      </c>
    </row>
    <row r="168" spans="1:2" hidden="1">
      <c r="A168" s="128">
        <v>27</v>
      </c>
      <c r="B168" s="128" t="s">
        <v>388</v>
      </c>
    </row>
    <row r="169" spans="1:2" hidden="1">
      <c r="A169" s="128">
        <v>28</v>
      </c>
      <c r="B169" s="128" t="s">
        <v>389</v>
      </c>
    </row>
    <row r="170" spans="1:2" hidden="1">
      <c r="A170" s="128">
        <v>29</v>
      </c>
      <c r="B170" s="128" t="s">
        <v>390</v>
      </c>
    </row>
    <row r="171" spans="1:2" hidden="1">
      <c r="A171" s="128">
        <v>30</v>
      </c>
      <c r="B171" s="128" t="s">
        <v>391</v>
      </c>
    </row>
    <row r="172" spans="1:2" hidden="1">
      <c r="A172" s="128">
        <v>31</v>
      </c>
      <c r="B172" s="128" t="s">
        <v>392</v>
      </c>
    </row>
    <row r="173" spans="1:2" hidden="1">
      <c r="A173" s="128">
        <v>32</v>
      </c>
      <c r="B173" s="128" t="s">
        <v>393</v>
      </c>
    </row>
    <row r="174" spans="1:2" hidden="1">
      <c r="A174" s="128">
        <v>33</v>
      </c>
      <c r="B174" s="128" t="s">
        <v>394</v>
      </c>
    </row>
    <row r="175" spans="1:2" hidden="1">
      <c r="A175" s="128">
        <v>34</v>
      </c>
      <c r="B175" s="128" t="s">
        <v>395</v>
      </c>
    </row>
    <row r="176" spans="1:2" hidden="1">
      <c r="A176" s="128">
        <v>35</v>
      </c>
      <c r="B176" s="128" t="s">
        <v>396</v>
      </c>
    </row>
    <row r="177" spans="1:2" hidden="1">
      <c r="A177" s="128">
        <v>36</v>
      </c>
      <c r="B177" s="128" t="s">
        <v>397</v>
      </c>
    </row>
    <row r="178" spans="1:2" hidden="1">
      <c r="A178" s="128">
        <v>37</v>
      </c>
      <c r="B178" s="128" t="s">
        <v>398</v>
      </c>
    </row>
    <row r="179" spans="1:2" hidden="1">
      <c r="A179" s="128">
        <v>38</v>
      </c>
      <c r="B179" s="128" t="s">
        <v>399</v>
      </c>
    </row>
    <row r="180" spans="1:2" hidden="1">
      <c r="A180" s="128">
        <v>39</v>
      </c>
      <c r="B180" s="128" t="s">
        <v>400</v>
      </c>
    </row>
    <row r="181" spans="1:2" hidden="1">
      <c r="A181" s="128">
        <v>40</v>
      </c>
      <c r="B181" s="128" t="s">
        <v>401</v>
      </c>
    </row>
    <row r="182" spans="1:2" hidden="1">
      <c r="A182" s="128">
        <v>41</v>
      </c>
      <c r="B182" s="128" t="s">
        <v>402</v>
      </c>
    </row>
    <row r="183" spans="1:2" hidden="1">
      <c r="A183" s="128">
        <v>42</v>
      </c>
      <c r="B183" s="128" t="s">
        <v>403</v>
      </c>
    </row>
    <row r="184" spans="1:2" hidden="1">
      <c r="A184" s="128">
        <v>43</v>
      </c>
      <c r="B184" s="128" t="s">
        <v>404</v>
      </c>
    </row>
    <row r="185" spans="1:2" hidden="1">
      <c r="A185" s="128">
        <v>44</v>
      </c>
      <c r="B185" s="128" t="s">
        <v>405</v>
      </c>
    </row>
    <row r="186" spans="1:2" hidden="1">
      <c r="A186" s="128">
        <v>45</v>
      </c>
      <c r="B186" s="128" t="s">
        <v>406</v>
      </c>
    </row>
    <row r="187" spans="1:2" hidden="1">
      <c r="A187" s="128">
        <v>46</v>
      </c>
      <c r="B187" s="128" t="s">
        <v>407</v>
      </c>
    </row>
    <row r="188" spans="1:2" hidden="1">
      <c r="A188" s="128">
        <v>47</v>
      </c>
      <c r="B188" s="128" t="s">
        <v>408</v>
      </c>
    </row>
    <row r="189" spans="1:2" hidden="1">
      <c r="A189" s="128">
        <v>48</v>
      </c>
      <c r="B189" s="128" t="s">
        <v>409</v>
      </c>
    </row>
    <row r="190" spans="1:2" hidden="1">
      <c r="A190" s="128">
        <v>49</v>
      </c>
      <c r="B190" s="128" t="s">
        <v>410</v>
      </c>
    </row>
    <row r="191" spans="1:2" hidden="1">
      <c r="A191" s="128">
        <v>50</v>
      </c>
      <c r="B191" s="128" t="s">
        <v>411</v>
      </c>
    </row>
    <row r="192" spans="1:2" hidden="1">
      <c r="A192" s="128">
        <v>51</v>
      </c>
      <c r="B192" s="128" t="s">
        <v>412</v>
      </c>
    </row>
    <row r="193" spans="1:2" hidden="1">
      <c r="A193" s="128">
        <v>52</v>
      </c>
      <c r="B193" s="128" t="s">
        <v>413</v>
      </c>
    </row>
    <row r="194" spans="1:2" hidden="1">
      <c r="A194" s="128">
        <v>53</v>
      </c>
      <c r="B194" s="128" t="s">
        <v>414</v>
      </c>
    </row>
    <row r="195" spans="1:2" hidden="1">
      <c r="A195" s="128">
        <v>54</v>
      </c>
      <c r="B195" s="128" t="s">
        <v>415</v>
      </c>
    </row>
    <row r="196" spans="1:2" hidden="1">
      <c r="A196" s="128">
        <v>55</v>
      </c>
      <c r="B196" s="128" t="s">
        <v>416</v>
      </c>
    </row>
    <row r="197" spans="1:2" hidden="1">
      <c r="A197" s="128">
        <v>56</v>
      </c>
      <c r="B197" s="128" t="s">
        <v>417</v>
      </c>
    </row>
    <row r="198" spans="1:2" hidden="1">
      <c r="A198" s="128">
        <v>57</v>
      </c>
      <c r="B198" s="128" t="s">
        <v>418</v>
      </c>
    </row>
    <row r="199" spans="1:2" hidden="1">
      <c r="A199" s="128">
        <v>58</v>
      </c>
      <c r="B199" s="128" t="s">
        <v>419</v>
      </c>
    </row>
    <row r="200" spans="1:2" hidden="1">
      <c r="A200" s="128">
        <v>59</v>
      </c>
      <c r="B200" s="128" t="s">
        <v>420</v>
      </c>
    </row>
    <row r="201" spans="1:2" hidden="1">
      <c r="A201" s="128">
        <v>60</v>
      </c>
      <c r="B201" s="128" t="s">
        <v>421</v>
      </c>
    </row>
    <row r="202" spans="1:2" hidden="1">
      <c r="A202" s="128">
        <v>61</v>
      </c>
      <c r="B202" s="128" t="s">
        <v>422</v>
      </c>
    </row>
    <row r="203" spans="1:2" hidden="1">
      <c r="A203" s="128">
        <v>62</v>
      </c>
      <c r="B203" s="128" t="s">
        <v>423</v>
      </c>
    </row>
    <row r="204" spans="1:2" hidden="1">
      <c r="A204" s="128">
        <v>63</v>
      </c>
      <c r="B204" s="128" t="s">
        <v>424</v>
      </c>
    </row>
    <row r="205" spans="1:2" hidden="1">
      <c r="A205" s="128">
        <v>64</v>
      </c>
      <c r="B205" s="128" t="s">
        <v>425</v>
      </c>
    </row>
    <row r="206" spans="1:2" hidden="1">
      <c r="A206" s="128">
        <v>65</v>
      </c>
      <c r="B206" s="128" t="s">
        <v>426</v>
      </c>
    </row>
    <row r="207" spans="1:2" hidden="1">
      <c r="A207" s="128">
        <v>66</v>
      </c>
      <c r="B207" s="128" t="s">
        <v>427</v>
      </c>
    </row>
    <row r="208" spans="1:2" hidden="1">
      <c r="A208" s="128">
        <v>67</v>
      </c>
      <c r="B208" s="128" t="s">
        <v>428</v>
      </c>
    </row>
    <row r="209" spans="1:2" hidden="1">
      <c r="A209" s="128">
        <v>68</v>
      </c>
      <c r="B209" s="128" t="s">
        <v>429</v>
      </c>
    </row>
    <row r="210" spans="1:2" hidden="1">
      <c r="A210" s="128">
        <v>69</v>
      </c>
      <c r="B210" s="128" t="s">
        <v>430</v>
      </c>
    </row>
    <row r="211" spans="1:2" hidden="1">
      <c r="A211" s="128">
        <v>70</v>
      </c>
      <c r="B211" s="128" t="s">
        <v>431</v>
      </c>
    </row>
    <row r="212" spans="1:2" hidden="1">
      <c r="A212" s="128">
        <v>71</v>
      </c>
      <c r="B212" s="128" t="s">
        <v>432</v>
      </c>
    </row>
    <row r="213" spans="1:2" hidden="1">
      <c r="A213" s="128">
        <v>72</v>
      </c>
      <c r="B213" s="128" t="s">
        <v>433</v>
      </c>
    </row>
    <row r="214" spans="1:2" hidden="1">
      <c r="A214" s="128">
        <v>73</v>
      </c>
      <c r="B214" s="128" t="s">
        <v>434</v>
      </c>
    </row>
    <row r="215" spans="1:2" hidden="1">
      <c r="A215" s="128">
        <v>74</v>
      </c>
      <c r="B215" s="128" t="s">
        <v>435</v>
      </c>
    </row>
    <row r="216" spans="1:2" hidden="1">
      <c r="A216" s="128">
        <v>75</v>
      </c>
      <c r="B216" s="128" t="s">
        <v>436</v>
      </c>
    </row>
    <row r="217" spans="1:2" hidden="1">
      <c r="A217" s="128">
        <v>76</v>
      </c>
      <c r="B217" s="128" t="s">
        <v>437</v>
      </c>
    </row>
    <row r="218" spans="1:2" hidden="1">
      <c r="A218" s="128">
        <v>77</v>
      </c>
      <c r="B218" s="128" t="s">
        <v>438</v>
      </c>
    </row>
    <row r="219" spans="1:2" hidden="1">
      <c r="A219" s="128">
        <v>78</v>
      </c>
      <c r="B219" s="128" t="s">
        <v>439</v>
      </c>
    </row>
    <row r="220" spans="1:2" hidden="1">
      <c r="A220" s="128">
        <v>79</v>
      </c>
      <c r="B220" s="128" t="s">
        <v>440</v>
      </c>
    </row>
    <row r="221" spans="1:2" hidden="1">
      <c r="A221" s="128">
        <v>80</v>
      </c>
      <c r="B221" s="128" t="s">
        <v>441</v>
      </c>
    </row>
    <row r="222" spans="1:2" hidden="1">
      <c r="A222" s="128">
        <v>81</v>
      </c>
      <c r="B222" s="128" t="s">
        <v>442</v>
      </c>
    </row>
    <row r="223" spans="1:2" hidden="1">
      <c r="A223" s="128">
        <v>82</v>
      </c>
      <c r="B223" s="128" t="s">
        <v>443</v>
      </c>
    </row>
    <row r="224" spans="1:2" hidden="1">
      <c r="A224" s="128">
        <v>83</v>
      </c>
      <c r="B224" s="128" t="s">
        <v>444</v>
      </c>
    </row>
    <row r="225" spans="1:2" hidden="1">
      <c r="A225" s="128">
        <v>84</v>
      </c>
      <c r="B225" s="128" t="s">
        <v>445</v>
      </c>
    </row>
    <row r="226" spans="1:2" hidden="1">
      <c r="A226" s="128">
        <v>85</v>
      </c>
      <c r="B226" s="128" t="s">
        <v>446</v>
      </c>
    </row>
    <row r="227" spans="1:2" hidden="1">
      <c r="A227" s="128">
        <v>86</v>
      </c>
      <c r="B227" s="128" t="s">
        <v>447</v>
      </c>
    </row>
    <row r="228" spans="1:2" hidden="1">
      <c r="A228" s="128">
        <v>87</v>
      </c>
      <c r="B228" s="128" t="s">
        <v>448</v>
      </c>
    </row>
    <row r="229" spans="1:2" hidden="1">
      <c r="A229" s="128">
        <v>88</v>
      </c>
      <c r="B229" s="128" t="s">
        <v>449</v>
      </c>
    </row>
    <row r="230" spans="1:2" hidden="1">
      <c r="A230" s="128">
        <v>89</v>
      </c>
      <c r="B230" s="128" t="s">
        <v>450</v>
      </c>
    </row>
    <row r="231" spans="1:2" hidden="1">
      <c r="A231" s="128">
        <v>90</v>
      </c>
      <c r="B231" s="128" t="s">
        <v>451</v>
      </c>
    </row>
    <row r="232" spans="1:2" hidden="1">
      <c r="A232" s="128">
        <v>91</v>
      </c>
      <c r="B232" s="128" t="s">
        <v>452</v>
      </c>
    </row>
    <row r="233" spans="1:2" hidden="1">
      <c r="A233" s="128">
        <v>92</v>
      </c>
      <c r="B233" s="128" t="s">
        <v>453</v>
      </c>
    </row>
    <row r="234" spans="1:2" hidden="1">
      <c r="A234" s="128">
        <v>93</v>
      </c>
      <c r="B234" s="128" t="s">
        <v>454</v>
      </c>
    </row>
    <row r="235" spans="1:2" hidden="1">
      <c r="A235" s="128">
        <v>94</v>
      </c>
      <c r="B235" s="128" t="s">
        <v>455</v>
      </c>
    </row>
    <row r="236" spans="1:2" hidden="1">
      <c r="A236" s="128">
        <v>95</v>
      </c>
      <c r="B236" s="128" t="s">
        <v>456</v>
      </c>
    </row>
    <row r="237" spans="1:2" hidden="1">
      <c r="A237" s="128">
        <v>96</v>
      </c>
      <c r="B237" s="128" t="s">
        <v>457</v>
      </c>
    </row>
    <row r="238" spans="1:2" hidden="1">
      <c r="A238" s="128">
        <v>97</v>
      </c>
      <c r="B238" s="128" t="s">
        <v>458</v>
      </c>
    </row>
    <row r="239" spans="1:2" hidden="1">
      <c r="A239" s="128">
        <v>98</v>
      </c>
      <c r="B239" s="128" t="s">
        <v>459</v>
      </c>
    </row>
    <row r="240" spans="1:2" hidden="1">
      <c r="A240" s="128">
        <v>99</v>
      </c>
      <c r="B240" s="128" t="s">
        <v>460</v>
      </c>
    </row>
    <row r="241" ht="13.5" thickTop="1"/>
  </sheetData>
  <sheetProtection password="E8F5" sheet="1" objects="1" scenarios="1" selectLockedCells="1"/>
  <mergeCells count="248">
    <mergeCell ref="L153:M153"/>
    <mergeCell ref="L147:M147"/>
    <mergeCell ref="H157:M158"/>
    <mergeCell ref="B15:G15"/>
    <mergeCell ref="B14:C14"/>
    <mergeCell ref="D14:G14"/>
    <mergeCell ref="I155:J155"/>
    <mergeCell ref="L155:M155"/>
    <mergeCell ref="I156:J156"/>
    <mergeCell ref="L156:M156"/>
    <mergeCell ref="I153:J153"/>
    <mergeCell ref="D105:L105"/>
    <mergeCell ref="J97:P97"/>
    <mergeCell ref="J101:L102"/>
    <mergeCell ref="O56:S56"/>
    <mergeCell ref="O57:S57"/>
    <mergeCell ref="O58:S58"/>
    <mergeCell ref="K56:N56"/>
    <mergeCell ref="K57:N57"/>
    <mergeCell ref="K58:N58"/>
    <mergeCell ref="G66:N66"/>
    <mergeCell ref="G70:N70"/>
    <mergeCell ref="F52:I54"/>
    <mergeCell ref="G56:J58"/>
    <mergeCell ref="N133:Q133"/>
    <mergeCell ref="I133:M133"/>
    <mergeCell ref="I128:M128"/>
    <mergeCell ref="I154:J154"/>
    <mergeCell ref="L154:M154"/>
    <mergeCell ref="H148:M149"/>
    <mergeCell ref="I145:J145"/>
    <mergeCell ref="L145:M145"/>
    <mergeCell ref="I147:J147"/>
    <mergeCell ref="I144:J144"/>
    <mergeCell ref="L144:M144"/>
    <mergeCell ref="I146:J146"/>
    <mergeCell ref="L146:M146"/>
    <mergeCell ref="N129:Q129"/>
    <mergeCell ref="N131:Q131"/>
    <mergeCell ref="N134:Q134"/>
    <mergeCell ref="I134:M134"/>
    <mergeCell ref="N128:Q128"/>
    <mergeCell ref="I140:P140"/>
    <mergeCell ref="I136:O136"/>
    <mergeCell ref="I129:M129"/>
    <mergeCell ref="I130:M130"/>
    <mergeCell ref="I131:M131"/>
    <mergeCell ref="N130:Q130"/>
    <mergeCell ref="A1:Y1"/>
    <mergeCell ref="G90:N90"/>
    <mergeCell ref="G91:N91"/>
    <mergeCell ref="G83:N83"/>
    <mergeCell ref="G84:N84"/>
    <mergeCell ref="G67:N67"/>
    <mergeCell ref="G78:N78"/>
    <mergeCell ref="B9:C9"/>
    <mergeCell ref="B8:C8"/>
    <mergeCell ref="D20:D24"/>
    <mergeCell ref="D40:G40"/>
    <mergeCell ref="E8:G8"/>
    <mergeCell ref="D10:G10"/>
    <mergeCell ref="D39:G39"/>
    <mergeCell ref="D38:G38"/>
    <mergeCell ref="D13:G13"/>
    <mergeCell ref="G20:G24"/>
    <mergeCell ref="O20:O24"/>
    <mergeCell ref="E7:G7"/>
    <mergeCell ref="B7:C7"/>
    <mergeCell ref="L6:O6"/>
    <mergeCell ref="I6:J6"/>
    <mergeCell ref="D9:G9"/>
    <mergeCell ref="E20:E24"/>
    <mergeCell ref="B11:C11"/>
    <mergeCell ref="B13:C13"/>
    <mergeCell ref="D11:G11"/>
    <mergeCell ref="S20:S24"/>
    <mergeCell ref="R20:R24"/>
    <mergeCell ref="B5:G5"/>
    <mergeCell ref="B6:C6"/>
    <mergeCell ref="B3:X3"/>
    <mergeCell ref="Q5:X5"/>
    <mergeCell ref="Q6:R6"/>
    <mergeCell ref="S6:X6"/>
    <mergeCell ref="I5:O5"/>
    <mergeCell ref="E6:G6"/>
    <mergeCell ref="Q7:R7"/>
    <mergeCell ref="Q8:R8"/>
    <mergeCell ref="S7:X7"/>
    <mergeCell ref="S8:X8"/>
    <mergeCell ref="S11:X11"/>
    <mergeCell ref="Q9:R10"/>
    <mergeCell ref="S9:X10"/>
    <mergeCell ref="P20:P24"/>
    <mergeCell ref="Q20:Q24"/>
    <mergeCell ref="N20:N24"/>
    <mergeCell ref="M20:M24"/>
    <mergeCell ref="S65:U72"/>
    <mergeCell ref="Q67:R67"/>
    <mergeCell ref="G69:N69"/>
    <mergeCell ref="K43:N43"/>
    <mergeCell ref="K44:N44"/>
    <mergeCell ref="E48:U48"/>
    <mergeCell ref="O43:Q43"/>
    <mergeCell ref="O44:Q44"/>
    <mergeCell ref="E65:F72"/>
    <mergeCell ref="O72:P72"/>
    <mergeCell ref="O68:P68"/>
    <mergeCell ref="O65:P65"/>
    <mergeCell ref="G71:N71"/>
    <mergeCell ref="Q72:R72"/>
    <mergeCell ref="Q70:R70"/>
    <mergeCell ref="Q71:R71"/>
    <mergeCell ref="S64:U64"/>
    <mergeCell ref="H42:I44"/>
    <mergeCell ref="K42:N42"/>
    <mergeCell ref="Q65:R65"/>
    <mergeCell ref="Q66:R66"/>
    <mergeCell ref="B10:C10"/>
    <mergeCell ref="B12:C12"/>
    <mergeCell ref="Q11:R11"/>
    <mergeCell ref="I10:J10"/>
    <mergeCell ref="K10:O10"/>
    <mergeCell ref="D12:G12"/>
    <mergeCell ref="Q83:R83"/>
    <mergeCell ref="Q81:R81"/>
    <mergeCell ref="Q80:R80"/>
    <mergeCell ref="Q75:R75"/>
    <mergeCell ref="G75:N75"/>
    <mergeCell ref="O73:P73"/>
    <mergeCell ref="G73:N73"/>
    <mergeCell ref="G74:N74"/>
    <mergeCell ref="E62:U62"/>
    <mergeCell ref="O64:P64"/>
    <mergeCell ref="Q64:R64"/>
    <mergeCell ref="E64:F64"/>
    <mergeCell ref="G76:N76"/>
    <mergeCell ref="Q76:R76"/>
    <mergeCell ref="Q74:R74"/>
    <mergeCell ref="O75:P75"/>
    <mergeCell ref="G72:N72"/>
    <mergeCell ref="G68:N68"/>
    <mergeCell ref="I7:J7"/>
    <mergeCell ref="I9:J9"/>
    <mergeCell ref="K7:O7"/>
    <mergeCell ref="K8:O8"/>
    <mergeCell ref="K9:O9"/>
    <mergeCell ref="I8:J8"/>
    <mergeCell ref="E73:F73"/>
    <mergeCell ref="E74:F78"/>
    <mergeCell ref="E81:F82"/>
    <mergeCell ref="G81:N81"/>
    <mergeCell ref="E79:F80"/>
    <mergeCell ref="O70:P70"/>
    <mergeCell ref="O71:P71"/>
    <mergeCell ref="O67:P67"/>
    <mergeCell ref="O69:P69"/>
    <mergeCell ref="O66:P66"/>
    <mergeCell ref="K20:L23"/>
    <mergeCell ref="I20:J23"/>
    <mergeCell ref="H20:H24"/>
    <mergeCell ref="O42:Q42"/>
    <mergeCell ref="Q68:R68"/>
    <mergeCell ref="G64:N64"/>
    <mergeCell ref="G65:N65"/>
    <mergeCell ref="Q73:R73"/>
    <mergeCell ref="S73:U73"/>
    <mergeCell ref="S74:U78"/>
    <mergeCell ref="S79:U80"/>
    <mergeCell ref="Q79:R79"/>
    <mergeCell ref="Q78:R78"/>
    <mergeCell ref="Q77:R77"/>
    <mergeCell ref="S83:U85"/>
    <mergeCell ref="O79:P79"/>
    <mergeCell ref="G79:N79"/>
    <mergeCell ref="O84:P84"/>
    <mergeCell ref="O80:P80"/>
    <mergeCell ref="O77:P77"/>
    <mergeCell ref="O78:P78"/>
    <mergeCell ref="G77:N77"/>
    <mergeCell ref="O76:P76"/>
    <mergeCell ref="O74:P74"/>
    <mergeCell ref="G80:N80"/>
    <mergeCell ref="Q84:R84"/>
    <mergeCell ref="Q82:R82"/>
    <mergeCell ref="S86:U86"/>
    <mergeCell ref="S81:U82"/>
    <mergeCell ref="E93:F93"/>
    <mergeCell ref="O93:P93"/>
    <mergeCell ref="Q93:R93"/>
    <mergeCell ref="S92:U92"/>
    <mergeCell ref="O89:P89"/>
    <mergeCell ref="O88:P88"/>
    <mergeCell ref="Q88:R88"/>
    <mergeCell ref="Q92:R92"/>
    <mergeCell ref="O91:P91"/>
    <mergeCell ref="S88:U89"/>
    <mergeCell ref="S90:U91"/>
    <mergeCell ref="S87:U87"/>
    <mergeCell ref="Q89:R89"/>
    <mergeCell ref="Q87:R87"/>
    <mergeCell ref="E83:F85"/>
    <mergeCell ref="O82:P82"/>
    <mergeCell ref="O83:P83"/>
    <mergeCell ref="O81:P81"/>
    <mergeCell ref="G82:N82"/>
    <mergeCell ref="O85:P85"/>
    <mergeCell ref="M101:N102"/>
    <mergeCell ref="O92:P92"/>
    <mergeCell ref="E90:F91"/>
    <mergeCell ref="O90:P90"/>
    <mergeCell ref="E88:F89"/>
    <mergeCell ref="Q85:R85"/>
    <mergeCell ref="Q91:R91"/>
    <mergeCell ref="Q86:R86"/>
    <mergeCell ref="E86:F86"/>
    <mergeCell ref="E87:F87"/>
    <mergeCell ref="G87:N87"/>
    <mergeCell ref="O87:P87"/>
    <mergeCell ref="G88:N88"/>
    <mergeCell ref="G89:N89"/>
    <mergeCell ref="Q90:R90"/>
    <mergeCell ref="G85:N85"/>
    <mergeCell ref="O86:P86"/>
    <mergeCell ref="G86:N86"/>
    <mergeCell ref="I138:O138"/>
    <mergeCell ref="I137:O137"/>
    <mergeCell ref="Q136:Q138"/>
    <mergeCell ref="N105:V105"/>
    <mergeCell ref="G92:N92"/>
    <mergeCell ref="G93:N93"/>
    <mergeCell ref="Q69:R69"/>
    <mergeCell ref="B2:X2"/>
    <mergeCell ref="D18:V18"/>
    <mergeCell ref="J52:L54"/>
    <mergeCell ref="R52:T54"/>
    <mergeCell ref="O52:Q54"/>
    <mergeCell ref="V20:V24"/>
    <mergeCell ref="D37:G37"/>
    <mergeCell ref="T20:T24"/>
    <mergeCell ref="U20:U24"/>
    <mergeCell ref="F20:F24"/>
    <mergeCell ref="M50:Q50"/>
    <mergeCell ref="I50:L50"/>
    <mergeCell ref="E92:F92"/>
    <mergeCell ref="S93:U93"/>
    <mergeCell ref="O99:P102"/>
    <mergeCell ref="J99:L100"/>
    <mergeCell ref="M99:N100"/>
  </mergeCells>
  <phoneticPr fontId="11" type="noConversion"/>
  <dataValidations count="52">
    <dataValidation type="whole" operator="lessThanOrEqual" allowBlank="1" showInputMessage="1" showErrorMessage="1" error="Invalid Entry !" prompt="Enter the number of days for which the salary is payable" sqref="G36">
      <formula1>DAY(DATE(YEAR(D36),MONTH(D36)+1,0))</formula1>
    </dataValidation>
    <dataValidation type="whole" operator="lessThanOrEqual" allowBlank="1" showInputMessage="1" showErrorMessage="1" error="Invalid Entry !" prompt="Enter the number of days for which the salary is paid" sqref="G25:G35">
      <formula1>DAY(DATE(YEAR(D25),MONTH(D25)+1,0))</formula1>
    </dataValidation>
    <dataValidation type="list" allowBlank="1" showInputMessage="1" showErrorMessage="1" error="Invalid Entry" prompt="Select from the list, if you received any salary arrear amount in this financial year which is related to previous financial year(s)." sqref="M99:N100">
      <formula1>"Yes,No"</formula1>
    </dataValidation>
    <dataValidation type="whole" operator="greaterThanOrEqual" allowBlank="1" showInputMessage="1" showErrorMessage="1" error="Invalid Entry" prompt="Enter the amount of tax relief. Form 10E is mandatory to attach_x000a__x000a_CLICK HERE button is given beside to download the EXCEL PROGRAM for tax relief u/s 89(1) - FORM-10E" sqref="M101:N102">
      <formula1>0</formula1>
    </dataValidation>
    <dataValidation allowBlank="1" showInputMessage="1" showErrorMessage="1" prompt="CLICK HERE to download form-10E u/s 89(1) excel file" sqref="O99"/>
    <dataValidation type="whole" operator="greaterThanOrEqual" allowBlank="1" showInputMessage="1" showErrorMessage="1" error="Invalid Entry" prompt="Enter the Amount Paid" sqref="O65:P86 O88:P92">
      <formula1>0</formula1>
    </dataValidation>
    <dataValidation type="whole" operator="greaterThanOrEqual" allowBlank="1" showInputMessage="1" showErrorMessage="1" error="Invalid Entry" prompt="Enter the Amount Invested" sqref="O93:P93">
      <formula1>0</formula1>
    </dataValidation>
    <dataValidation allowBlank="1" showInputMessage="1" showErrorMessage="1" prompt="Type in the NAME of the LENDER/BANK from whome the Home Loan is borrowed" sqref="O56"/>
    <dataValidation allowBlank="1" showInputMessage="1" showErrorMessage="1" prompt="Type in the ADDRESS of the LENDER/BANK from whome the Home Loan is borrowed" sqref="O57"/>
    <dataValidation allowBlank="1" showInputMessage="1" showErrorMessage="1" prompt="Type in the PAN of the LENDER/BANK if available" sqref="O58"/>
    <dataValidation type="whole" allowBlank="1" showInputMessage="1" showErrorMessage="1" error="Invalid Entry !" prompt="Enter the actual Home Loan Interest Amount which you are paying" sqref="J52:L54">
      <formula1>0</formula1>
      <formula2>500000</formula2>
    </dataValidation>
    <dataValidation type="whole" operator="greaterThanOrEqual" allowBlank="1" showInputMessage="1" showErrorMessage="1" error="Invalid Entry" prompt="Enter the Income Amount from Capital Gains" sqref="O43">
      <formula1>0</formula1>
    </dataValidation>
    <dataValidation type="whole" operator="greaterThanOrEqual" allowBlank="1" showInputMessage="1" showErrorMessage="1" error="Invalid Entry" prompt="Enter the Income Amount from other sources ( other than salary )" sqref="O42:Q42">
      <formula1>0</formula1>
    </dataValidation>
    <dataValidation type="whole" operator="greaterThanOrEqual" allowBlank="1" showInputMessage="1" showErrorMessage="1" error="Invalid Entry" prompt="Enter the Income Amount from House Property ( e.g House Rents Received )" sqref="O44:Q44">
      <formula1>0</formula1>
    </dataValidation>
    <dataValidation type="list" allowBlank="1" showInputMessage="1" showErrorMessage="1" error="Invalid Selection" prompt="Select from the dropdown" sqref="F25:F36">
      <formula1>IF($D$8="Principal",Principal,IF($D$8="TGT",TGT,IF($D$8="PGT",PGT,IF($D$8="Principal(FAC)",PGT,INVALID))))</formula1>
    </dataValidation>
    <dataValidation type="decimal" allowBlank="1" showInputMessage="1" showErrorMessage="1" error="Invalid Entry !" prompt="Enter the HRA% received in the month" sqref="K25:K35">
      <formula1>0</formula1>
      <formula2>99</formula2>
    </dataValidation>
    <dataValidation type="decimal" allowBlank="1" showInputMessage="1" showErrorMessage="1" error="Invalid Entry !" prompt="Enter the DA% received in the month" sqref="I25:I35">
      <formula1>0</formula1>
      <formula2>99</formula2>
    </dataValidation>
    <dataValidation type="whole" operator="greaterThanOrEqual" allowBlank="1" showInputMessage="1" showErrorMessage="1" error="Invalid Entry !" prompt="Enter the Professional Tax deducted in the month" sqref="Q25:Q35">
      <formula1>0</formula1>
    </dataValidation>
    <dataValidation type="whole" operator="greaterThanOrEqual" allowBlank="1" showInputMessage="1" showErrorMessage="1" error="Invalid Entry !" prompt="Enter the TDS deducted in the month" sqref="R25:R35">
      <formula1>0</formula1>
    </dataValidation>
    <dataValidation type="whole" operator="greaterThanOrEqual" allowBlank="1" showInputMessage="1" showErrorMessage="1" error="Invalid Entry !" prompt="Enter the Employees Welfare Fund deducted in the month" sqref="S25:S35">
      <formula1>0</formula1>
    </dataValidation>
    <dataValidation type="whole" operator="greaterThanOrEqual" allowBlank="1" showInputMessage="1" showErrorMessage="1" error="Invalid Entry !" prompt="Enter the Flag Fund (Sainik Welfare Fund) deducted in the month" sqref="T25:T35">
      <formula1>0</formula1>
    </dataValidation>
    <dataValidation type="decimal" allowBlank="1" showInputMessage="1" showErrorMessage="1" error="Invalid Entry !" prompt="Enter the DA% receivable for the month" sqref="I36">
      <formula1>0</formula1>
      <formula2>99</formula2>
    </dataValidation>
    <dataValidation type="decimal" allowBlank="1" showInputMessage="1" showErrorMessage="1" error="Invalid Entry !" prompt="Enter the HRA% receivable for the month" sqref="K36">
      <formula1>0</formula1>
      <formula2>99</formula2>
    </dataValidation>
    <dataValidation type="whole" operator="greaterThanOrEqual" allowBlank="1" showInputMessage="1" showErrorMessage="1" error="Invalid Entry !" prompt="Enter the Professional Tax to be deducted in the month" sqref="Q36">
      <formula1>0</formula1>
    </dataValidation>
    <dataValidation errorStyle="information" operator="greaterThanOrEqual" allowBlank="1" showInputMessage="1" showErrorMessage="1" sqref="R36"/>
    <dataValidation type="whole" operator="greaterThanOrEqual" allowBlank="1" showInputMessage="1" showErrorMessage="1" error="Invalid Entry !" prompt="Enter the Employees Welfare Fund to be deducted in the month" sqref="S36">
      <formula1>0</formula1>
    </dataValidation>
    <dataValidation type="whole" operator="greaterThanOrEqual" allowBlank="1" showInputMessage="1" showErrorMessage="1" error="Invalid Entry !" prompt="Enter the Flag Fund (Sainik Welfare Fund) to be deducted in the month" sqref="T36">
      <formula1>0</formula1>
    </dataValidation>
    <dataValidation errorStyle="information" allowBlank="1" showInputMessage="1" showErrorMessage="1" prompt="Type the details of any Salary Arrears that you received" sqref="D37:G39"/>
    <dataValidation type="whole" operator="greaterThanOrEqual" allowBlank="1" showInputMessage="1" showErrorMessage="1" error="Invalid Entry" prompt="Enter the &quot;Pay&quot; component of the Arrear" sqref="H37:H39">
      <formula1>0</formula1>
    </dataValidation>
    <dataValidation type="whole" operator="greaterThanOrEqual" allowBlank="1" showInputMessage="1" showErrorMessage="1" error="Invalid Entry" prompt="Enter the &quot;DA&quot; component of the Arrear" sqref="J37:J39">
      <formula1>0</formula1>
    </dataValidation>
    <dataValidation type="whole" operator="greaterThanOrEqual" allowBlank="1" showInputMessage="1" showErrorMessage="1" error="Invalid Entry" prompt="Enter the &quot;HRA&quot; component of the Arrear" sqref="L37:L39">
      <formula1>0</formula1>
    </dataValidation>
    <dataValidation type="list" allowBlank="1" showInputMessage="1" showErrorMessage="1" error="Invalid Entry" prompt="Select from the list" sqref="S6:X6">
      <formula1>"Select,Rented House,Own House"</formula1>
    </dataValidation>
    <dataValidation type="whole" allowBlank="1" showInputMessage="1" showErrorMessage="1" error="Invalid Entry" prompt="IF RENTED then type in the ANNUAL RENT paying to the house owner, else leave blank" sqref="S7:X7">
      <formula1>0</formula1>
      <formula2>500000</formula2>
    </dataValidation>
    <dataValidation allowBlank="1" showInputMessage="1" showErrorMessage="1" prompt="IF RENTED then type in the FULL ADDRESS of rented house, else leave blank" sqref="S9:X10"/>
    <dataValidation allowBlank="1" showInputMessage="1" showErrorMessage="1" prompt="IF RENTED then type in the FULL NAME of house owner, else leave blank" sqref="S8:X8"/>
    <dataValidation allowBlank="1" showInputMessage="1" showErrorMessage="1" prompt="IF RENTED &amp; ANNUAL RENT PAYING IS &gt; Rs.1,00,000 then type in the PAN of the house owner, else leave blank" sqref="S11:X11"/>
    <dataValidation type="list" allowBlank="1" showInputMessage="1" showErrorMessage="1" error="Invalid Entry" prompt="Select SALUTATION from the list" sqref="K6 D6:D7">
      <formula1>"Select,Sri,Smt,Mr,Mrs,Miss"</formula1>
    </dataValidation>
    <dataValidation allowBlank="1" showInputMessage="1" showErrorMessage="1" prompt="Type in the FULL NAME" sqref="L6:O6 E6:E7 H6:H7"/>
    <dataValidation type="list" allowBlank="1" showInputMessage="1" showErrorMessage="1" prompt="Select DESIGNATION from the list" sqref="K7:O7">
      <formula1>"Select,Principal,Principal(FAC),District Education Officer"</formula1>
    </dataValidation>
    <dataValidation allowBlank="1" showInputMessage="1" showErrorMessage="1" prompt="Type in the address" sqref="K8:O8"/>
    <dataValidation allowBlank="1" showInputMessage="1" showErrorMessage="1" prompt="Type in the TAN of the deductor" sqref="K9:O9"/>
    <dataValidation allowBlank="1" showInputMessage="1" showErrorMessage="1" prompt="Type in the PAN of the deductor (OPTIONAL)" sqref="K10:O10"/>
    <dataValidation type="list" allowBlank="1" showInputMessage="1" showErrorMessage="1" error="Invalid Entry" prompt="Select DESIGNATION from the list" sqref="D8">
      <formula1>"Select,Principal,Principal(FAC),PGT,TGT"</formula1>
    </dataValidation>
    <dataValidation type="list" allowBlank="1" showInputMessage="1" showErrorMessage="1" error="Invalid Entry" prompt="Select SUBJECT of the teacher from the list" sqref="E8">
      <formula1>"Select,Telugu,Hindi,English,Mathematics,Science,Social Studies,Physics,Chemistry,Botany,Zoology,Civics,Economics,Commerce"</formula1>
    </dataValidation>
    <dataValidation allowBlank="1" showInputMessage="1" showErrorMessage="1" prompt="Type in the MANDAL in which the APMS is located" sqref="D10 H10"/>
    <dataValidation allowBlank="1" showInputMessage="1" showErrorMessage="1" prompt="Type in the DISTRICT in which the APMS is located" sqref="D11 H11"/>
    <dataValidation allowBlank="1" showInputMessage="1" showErrorMessage="1" prompt="Type in the EMPLOYEE CODE issued by HRMS" sqref="D12 H12"/>
    <dataValidation allowBlank="1" showInputMessage="1" showErrorMessage="1" prompt="Type in the PAN" sqref="H13:H14 D13"/>
    <dataValidation type="list" allowBlank="1" showInputMessage="1" showErrorMessage="1" error="Invalid Choice" prompt="Select from the list" sqref="G65:N72">
      <formula1>SAVING</formula1>
    </dataValidation>
    <dataValidation type="list" allowBlank="1" showInputMessage="1" showErrorMessage="1" error="Invalid Selection !" prompt="Select the gender" sqref="D14:G14">
      <formula1>"Select,Male,Female"</formula1>
    </dataValidation>
    <dataValidation type="list" allowBlank="1" showInputMessage="1" showErrorMessage="1" error="Invalid Choice" prompt="Select the purpose of the Housing Loan" sqref="M50:Q50">
      <formula1>"Select,Acquisition/Construction of House,Repair/Renewal/Reconstruction of House"</formula1>
    </dataValidation>
    <dataValidation type="whole" operator="greaterThanOrEqual" allowBlank="1" showInputMessage="1" showErrorMessage="1" error="Invalid Entry" prompt="Enter the Housing Loan Interest amount paid/paying in excess of Rs. 2,00,000" sqref="O87:P87">
      <formula1>0</formula1>
    </dataValidation>
  </dataValidations>
  <hyperlinks>
    <hyperlink ref="O99:O102" r:id="rId1" location="post-page-number-2" display="CLICK HERE"/>
  </hyperlinks>
  <pageMargins left="0.75" right="0.75" top="1" bottom="1" header="0.5" footer="0.5"/>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sheetPr codeName="Sheet7"/>
  <dimension ref="A1:M60"/>
  <sheetViews>
    <sheetView workbookViewId="0">
      <selection activeCell="F14" sqref="F14"/>
    </sheetView>
  </sheetViews>
  <sheetFormatPr defaultRowHeight="12.75"/>
  <cols>
    <col min="1" max="1" width="1.7109375" style="104" customWidth="1"/>
    <col min="2" max="2" width="2.7109375" style="104" customWidth="1"/>
    <col min="3" max="3" width="3.7109375" style="104" customWidth="1"/>
    <col min="4" max="6" width="16.28515625" style="104" customWidth="1"/>
    <col min="7" max="7" width="2.7109375" style="104" customWidth="1"/>
    <col min="8" max="8" width="8.7109375" style="104" customWidth="1"/>
    <col min="9" max="9" width="2.7109375" style="104" customWidth="1"/>
    <col min="10" max="10" width="8.7109375" style="104" customWidth="1"/>
    <col min="11" max="11" width="3.28515625" style="104" customWidth="1"/>
    <col min="12" max="12" width="9.7109375" style="104" customWidth="1"/>
    <col min="13" max="13" width="1.7109375" style="104" customWidth="1"/>
    <col min="14" max="16384" width="9.140625" style="104"/>
  </cols>
  <sheetData>
    <row r="1" spans="1:13" s="53" customFormat="1" ht="8.1" customHeight="1" thickTop="1" thickBot="1">
      <c r="A1" s="50"/>
      <c r="B1" s="51"/>
      <c r="C1" s="51"/>
      <c r="D1" s="51"/>
      <c r="E1" s="51"/>
      <c r="F1" s="51"/>
      <c r="G1" s="51"/>
      <c r="H1" s="51"/>
      <c r="I1" s="51"/>
      <c r="J1" s="51"/>
      <c r="K1" s="51"/>
      <c r="L1" s="51"/>
      <c r="M1" s="52"/>
    </row>
    <row r="2" spans="1:13" s="63" customFormat="1" ht="20.100000000000001" customHeight="1">
      <c r="A2" s="54"/>
      <c r="B2" s="588" t="s">
        <v>39</v>
      </c>
      <c r="C2" s="588"/>
      <c r="D2" s="588"/>
      <c r="E2" s="588"/>
      <c r="F2" s="588"/>
      <c r="G2" s="588"/>
      <c r="H2" s="588"/>
      <c r="I2" s="588"/>
      <c r="J2" s="588"/>
      <c r="K2" s="588"/>
      <c r="L2" s="588"/>
      <c r="M2" s="62"/>
    </row>
    <row r="3" spans="1:13" s="63" customFormat="1" ht="9.9499999999999993" customHeight="1">
      <c r="A3" s="64"/>
      <c r="B3" s="589" t="s">
        <v>0</v>
      </c>
      <c r="C3" s="589"/>
      <c r="D3" s="589"/>
      <c r="E3" s="589"/>
      <c r="F3" s="589"/>
      <c r="G3" s="589"/>
      <c r="H3" s="589"/>
      <c r="I3" s="589"/>
      <c r="J3" s="589"/>
      <c r="K3" s="589"/>
      <c r="L3" s="589"/>
      <c r="M3" s="62"/>
    </row>
    <row r="4" spans="1:13" s="63" customFormat="1" ht="9.9499999999999993" customHeight="1" thickBot="1">
      <c r="A4" s="64"/>
      <c r="B4" s="590" t="s">
        <v>1</v>
      </c>
      <c r="C4" s="590"/>
      <c r="D4" s="590"/>
      <c r="E4" s="590"/>
      <c r="F4" s="590"/>
      <c r="G4" s="590"/>
      <c r="H4" s="590"/>
      <c r="I4" s="590"/>
      <c r="J4" s="590"/>
      <c r="K4" s="590"/>
      <c r="L4" s="590"/>
      <c r="M4" s="62"/>
    </row>
    <row r="5" spans="1:13" s="63" customFormat="1" ht="9.9499999999999993" customHeight="1" thickBot="1">
      <c r="A5" s="64"/>
      <c r="B5" s="594"/>
      <c r="C5" s="594"/>
      <c r="D5" s="594"/>
      <c r="E5" s="594"/>
      <c r="F5" s="594"/>
      <c r="G5" s="594"/>
      <c r="H5" s="594"/>
      <c r="I5" s="594"/>
      <c r="J5" s="594"/>
      <c r="K5" s="594"/>
      <c r="L5" s="594"/>
      <c r="M5" s="62"/>
    </row>
    <row r="6" spans="1:13" s="63" customFormat="1" ht="20.100000000000001" customHeight="1">
      <c r="A6" s="64"/>
      <c r="B6" s="591" t="s">
        <v>2</v>
      </c>
      <c r="C6" s="591"/>
      <c r="D6" s="591"/>
      <c r="E6" s="591"/>
      <c r="F6" s="592"/>
      <c r="G6" s="593" t="s">
        <v>47</v>
      </c>
      <c r="H6" s="593"/>
      <c r="I6" s="593"/>
      <c r="J6" s="593"/>
      <c r="K6" s="593"/>
      <c r="L6" s="593"/>
      <c r="M6" s="62"/>
    </row>
    <row r="7" spans="1:13" s="63" customFormat="1">
      <c r="A7" s="64"/>
      <c r="B7" s="595" t="str">
        <f>'Data Sheet'!N130</f>
        <v>Smt S ANJILI DEVI</v>
      </c>
      <c r="C7" s="595"/>
      <c r="D7" s="595"/>
      <c r="E7" s="595"/>
      <c r="F7" s="596"/>
      <c r="G7" s="597" t="str">
        <f>'Data Sheet'!N128</f>
        <v>Sri CH VENKAT RAMANA MURTY</v>
      </c>
      <c r="H7" s="597"/>
      <c r="I7" s="597"/>
      <c r="J7" s="597"/>
      <c r="K7" s="597"/>
      <c r="L7" s="597"/>
      <c r="M7" s="62"/>
    </row>
    <row r="8" spans="1:13" s="63" customFormat="1" ht="12.6" customHeight="1">
      <c r="A8" s="64"/>
      <c r="B8" s="598" t="str">
        <f>'Data Sheet'!N131</f>
        <v>Principal</v>
      </c>
      <c r="C8" s="598"/>
      <c r="D8" s="598"/>
      <c r="E8" s="598"/>
      <c r="F8" s="599"/>
      <c r="G8" s="600" t="str">
        <f>'Data Sheet'!N129</f>
        <v>PGT - Mathematics</v>
      </c>
      <c r="H8" s="600"/>
      <c r="I8" s="600"/>
      <c r="J8" s="600"/>
      <c r="K8" s="600"/>
      <c r="L8" s="600"/>
      <c r="M8" s="62"/>
    </row>
    <row r="9" spans="1:13" s="63" customFormat="1" ht="12.6" customHeight="1">
      <c r="A9" s="64"/>
      <c r="B9" s="603" t="str">
        <f>'Data Sheet'!K8</f>
        <v>A P Model School, L.Kota, Vizianagaram</v>
      </c>
      <c r="C9" s="603"/>
      <c r="D9" s="603"/>
      <c r="E9" s="603"/>
      <c r="F9" s="604"/>
      <c r="G9" s="605" t="str">
        <f>CONCATENATE('Data Sheet'!D9,", ",'Data Sheet'!D10,", ",'Data Sheet'!D11)</f>
        <v>A P MODEL SCHOOL, L.Kota, Vizianagaram</v>
      </c>
      <c r="H9" s="605"/>
      <c r="I9" s="605"/>
      <c r="J9" s="605"/>
      <c r="K9" s="605"/>
      <c r="L9" s="605"/>
      <c r="M9" s="62"/>
    </row>
    <row r="10" spans="1:13" s="63" customFormat="1">
      <c r="A10" s="64"/>
      <c r="B10" s="606" t="s">
        <v>50</v>
      </c>
      <c r="C10" s="606"/>
      <c r="D10" s="606"/>
      <c r="E10" s="601" t="s">
        <v>49</v>
      </c>
      <c r="F10" s="601"/>
      <c r="G10" s="601" t="s">
        <v>48</v>
      </c>
      <c r="H10" s="601"/>
      <c r="I10" s="601"/>
      <c r="J10" s="601"/>
      <c r="K10" s="601" t="s">
        <v>40</v>
      </c>
      <c r="L10" s="602"/>
      <c r="M10" s="62"/>
    </row>
    <row r="11" spans="1:13" s="63" customFormat="1">
      <c r="A11" s="64"/>
      <c r="B11" s="607" t="str">
        <f>IF('Data Sheet'!K10="","-",'Data Sheet'!K10)</f>
        <v>-</v>
      </c>
      <c r="C11" s="607"/>
      <c r="D11" s="607"/>
      <c r="E11" s="608" t="str">
        <f>'Data Sheet'!K9</f>
        <v>VPNA03378E</v>
      </c>
      <c r="F11" s="608"/>
      <c r="G11" s="608" t="str">
        <f>'Data Sheet'!D13</f>
        <v>AABBC1234C</v>
      </c>
      <c r="H11" s="608"/>
      <c r="I11" s="608"/>
      <c r="J11" s="608"/>
      <c r="K11" s="608">
        <f>'Data Sheet'!D12</f>
        <v>60070038</v>
      </c>
      <c r="L11" s="609"/>
      <c r="M11" s="62"/>
    </row>
    <row r="12" spans="1:13" s="63" customFormat="1" ht="24.95" customHeight="1">
      <c r="A12" s="64"/>
      <c r="B12" s="610" t="s">
        <v>41</v>
      </c>
      <c r="C12" s="611"/>
      <c r="D12" s="611"/>
      <c r="E12" s="611"/>
      <c r="F12" s="612"/>
      <c r="G12" s="613" t="s">
        <v>6</v>
      </c>
      <c r="H12" s="614"/>
      <c r="I12" s="614"/>
      <c r="J12" s="615"/>
      <c r="K12" s="616" t="s">
        <v>43</v>
      </c>
      <c r="L12" s="617"/>
      <c r="M12" s="62"/>
    </row>
    <row r="13" spans="1:13" s="63" customFormat="1" ht="12.75" customHeight="1">
      <c r="A13" s="64"/>
      <c r="B13" s="619" t="s">
        <v>3</v>
      </c>
      <c r="C13" s="620"/>
      <c r="D13" s="620" t="s">
        <v>4</v>
      </c>
      <c r="E13" s="620"/>
      <c r="F13" s="201" t="s">
        <v>42</v>
      </c>
      <c r="G13" s="582" t="s">
        <v>7</v>
      </c>
      <c r="H13" s="583"/>
      <c r="I13" s="583" t="s">
        <v>8</v>
      </c>
      <c r="J13" s="618"/>
      <c r="K13" s="578" t="s">
        <v>46</v>
      </c>
      <c r="L13" s="579"/>
      <c r="M13" s="62"/>
    </row>
    <row r="14" spans="1:13" s="63" customFormat="1">
      <c r="A14" s="64"/>
      <c r="B14" s="584">
        <v>1</v>
      </c>
      <c r="C14" s="585"/>
      <c r="D14" s="626"/>
      <c r="E14" s="626"/>
      <c r="F14" s="321"/>
      <c r="G14" s="623" t="s">
        <v>475</v>
      </c>
      <c r="H14" s="566"/>
      <c r="I14" s="566" t="s">
        <v>476</v>
      </c>
      <c r="J14" s="567"/>
      <c r="K14" s="578"/>
      <c r="L14" s="579"/>
      <c r="M14" s="62"/>
    </row>
    <row r="15" spans="1:13" s="63" customFormat="1" ht="12.75" customHeight="1">
      <c r="A15" s="64"/>
      <c r="B15" s="584">
        <v>2</v>
      </c>
      <c r="C15" s="585"/>
      <c r="D15" s="626"/>
      <c r="E15" s="626"/>
      <c r="F15" s="321"/>
      <c r="G15" s="623"/>
      <c r="H15" s="566"/>
      <c r="I15" s="566"/>
      <c r="J15" s="567"/>
      <c r="K15" s="578"/>
      <c r="L15" s="579"/>
      <c r="M15" s="62"/>
    </row>
    <row r="16" spans="1:13" s="63" customFormat="1" ht="12.75" customHeight="1">
      <c r="A16" s="64"/>
      <c r="B16" s="584">
        <v>3</v>
      </c>
      <c r="C16" s="585"/>
      <c r="D16" s="626"/>
      <c r="E16" s="626"/>
      <c r="F16" s="321"/>
      <c r="G16" s="623"/>
      <c r="H16" s="566"/>
      <c r="I16" s="566"/>
      <c r="J16" s="567"/>
      <c r="K16" s="578"/>
      <c r="L16" s="579"/>
      <c r="M16" s="62"/>
    </row>
    <row r="17" spans="1:13" s="63" customFormat="1" ht="12.75" customHeight="1" thickBot="1">
      <c r="A17" s="64"/>
      <c r="B17" s="586">
        <v>4</v>
      </c>
      <c r="C17" s="587"/>
      <c r="D17" s="627"/>
      <c r="E17" s="627"/>
      <c r="F17" s="322"/>
      <c r="G17" s="624"/>
      <c r="H17" s="568"/>
      <c r="I17" s="568"/>
      <c r="J17" s="569"/>
      <c r="K17" s="580"/>
      <c r="L17" s="581"/>
      <c r="M17" s="62"/>
    </row>
    <row r="18" spans="1:13" s="63" customFormat="1" ht="9.9499999999999993" customHeight="1" thickBot="1">
      <c r="A18" s="64"/>
      <c r="B18" s="594"/>
      <c r="C18" s="594"/>
      <c r="D18" s="594"/>
      <c r="E18" s="594"/>
      <c r="F18" s="594"/>
      <c r="G18" s="594"/>
      <c r="H18" s="594"/>
      <c r="I18" s="594"/>
      <c r="J18" s="594"/>
      <c r="K18" s="594"/>
      <c r="L18" s="594"/>
      <c r="M18" s="62"/>
    </row>
    <row r="19" spans="1:13" s="63" customFormat="1" ht="15.75">
      <c r="A19" s="64"/>
      <c r="B19" s="625" t="s">
        <v>10</v>
      </c>
      <c r="C19" s="625"/>
      <c r="D19" s="625"/>
      <c r="E19" s="625"/>
      <c r="F19" s="625"/>
      <c r="G19" s="625"/>
      <c r="H19" s="625"/>
      <c r="I19" s="625"/>
      <c r="J19" s="625"/>
      <c r="K19" s="625"/>
      <c r="L19" s="625"/>
      <c r="M19" s="62"/>
    </row>
    <row r="20" spans="1:13" s="63" customFormat="1">
      <c r="A20" s="64"/>
      <c r="B20" s="202">
        <v>1</v>
      </c>
      <c r="C20" s="571" t="s">
        <v>11</v>
      </c>
      <c r="D20" s="572"/>
      <c r="E20" s="572"/>
      <c r="F20" s="573"/>
      <c r="G20" s="203"/>
      <c r="H20" s="204"/>
      <c r="I20" s="205"/>
      <c r="J20" s="206"/>
      <c r="K20" s="207"/>
      <c r="L20" s="208"/>
      <c r="M20" s="62"/>
    </row>
    <row r="21" spans="1:13" s="63" customFormat="1">
      <c r="A21" s="64"/>
      <c r="B21" s="71"/>
      <c r="C21" s="38" t="s">
        <v>13</v>
      </c>
      <c r="D21" s="575" t="s">
        <v>14</v>
      </c>
      <c r="E21" s="575"/>
      <c r="F21" s="575"/>
      <c r="G21" s="35" t="s">
        <v>12</v>
      </c>
      <c r="H21" s="209">
        <f>'Data Sheet'!M40</f>
        <v>598011</v>
      </c>
      <c r="I21" s="154"/>
      <c r="J21" s="210"/>
      <c r="K21" s="211"/>
      <c r="L21" s="155"/>
      <c r="M21" s="62"/>
    </row>
    <row r="22" spans="1:13" s="63" customFormat="1">
      <c r="A22" s="64"/>
      <c r="B22" s="71"/>
      <c r="C22" s="38" t="s">
        <v>15</v>
      </c>
      <c r="D22" s="575" t="s">
        <v>64</v>
      </c>
      <c r="E22" s="575"/>
      <c r="F22" s="575"/>
      <c r="G22" s="577" t="s">
        <v>12</v>
      </c>
      <c r="H22" s="570">
        <v>0</v>
      </c>
      <c r="I22" s="154"/>
      <c r="J22" s="210"/>
      <c r="K22" s="211"/>
      <c r="L22" s="155"/>
      <c r="M22" s="62"/>
    </row>
    <row r="23" spans="1:13" s="63" customFormat="1">
      <c r="A23" s="64"/>
      <c r="B23" s="71"/>
      <c r="C23" s="38"/>
      <c r="D23" s="575" t="s">
        <v>16</v>
      </c>
      <c r="E23" s="575"/>
      <c r="F23" s="575"/>
      <c r="G23" s="577"/>
      <c r="H23" s="570"/>
      <c r="I23" s="154"/>
      <c r="J23" s="210"/>
      <c r="K23" s="211"/>
      <c r="L23" s="155"/>
      <c r="M23" s="62"/>
    </row>
    <row r="24" spans="1:13" s="63" customFormat="1">
      <c r="A24" s="64"/>
      <c r="B24" s="71"/>
      <c r="C24" s="38" t="s">
        <v>17</v>
      </c>
      <c r="D24" s="575" t="s">
        <v>18</v>
      </c>
      <c r="E24" s="575"/>
      <c r="F24" s="575"/>
      <c r="G24" s="577" t="s">
        <v>12</v>
      </c>
      <c r="H24" s="570">
        <v>0</v>
      </c>
      <c r="I24" s="154"/>
      <c r="J24" s="210"/>
      <c r="K24" s="211"/>
      <c r="L24" s="155"/>
      <c r="M24" s="62"/>
    </row>
    <row r="25" spans="1:13" s="63" customFormat="1">
      <c r="A25" s="64"/>
      <c r="B25" s="71"/>
      <c r="C25" s="38"/>
      <c r="D25" s="575" t="s">
        <v>19</v>
      </c>
      <c r="E25" s="575"/>
      <c r="F25" s="575"/>
      <c r="G25" s="577"/>
      <c r="H25" s="570"/>
      <c r="I25" s="154"/>
      <c r="J25" s="210"/>
      <c r="K25" s="211"/>
      <c r="L25" s="155"/>
      <c r="M25" s="62"/>
    </row>
    <row r="26" spans="1:13" s="63" customFormat="1">
      <c r="A26" s="64"/>
      <c r="B26" s="71"/>
      <c r="C26" s="38" t="s">
        <v>20</v>
      </c>
      <c r="D26" s="621" t="s">
        <v>69</v>
      </c>
      <c r="E26" s="621"/>
      <c r="F26" s="632"/>
      <c r="G26" s="35"/>
      <c r="H26" s="209"/>
      <c r="I26" s="154"/>
      <c r="J26" s="210"/>
      <c r="K26" s="212" t="s">
        <v>12</v>
      </c>
      <c r="L26" s="155">
        <f>H21+H22+H24</f>
        <v>598011</v>
      </c>
      <c r="M26" s="62"/>
    </row>
    <row r="27" spans="1:13" s="63" customFormat="1">
      <c r="A27" s="64"/>
      <c r="B27" s="202">
        <v>2</v>
      </c>
      <c r="C27" s="576" t="s">
        <v>22</v>
      </c>
      <c r="D27" s="576"/>
      <c r="E27" s="576"/>
      <c r="F27" s="576"/>
      <c r="G27" s="35"/>
      <c r="H27" s="213"/>
      <c r="I27" s="214"/>
      <c r="J27" s="210"/>
      <c r="K27" s="211"/>
      <c r="L27" s="155"/>
      <c r="M27" s="62"/>
    </row>
    <row r="28" spans="1:13" s="63" customFormat="1">
      <c r="A28" s="64"/>
      <c r="B28" s="71"/>
      <c r="C28" s="38" t="s">
        <v>13</v>
      </c>
      <c r="D28" s="621" t="s">
        <v>44</v>
      </c>
      <c r="E28" s="621"/>
      <c r="F28" s="622"/>
      <c r="G28" s="215" t="s">
        <v>12</v>
      </c>
      <c r="H28" s="209">
        <f>'Data Sheet'!Q136</f>
        <v>41640</v>
      </c>
      <c r="I28" s="214"/>
      <c r="J28" s="210"/>
      <c r="K28" s="211"/>
      <c r="L28" s="155"/>
      <c r="M28" s="62"/>
    </row>
    <row r="29" spans="1:13" s="63" customFormat="1">
      <c r="A29" s="64"/>
      <c r="B29" s="71"/>
      <c r="C29" s="38" t="s">
        <v>15</v>
      </c>
      <c r="D29" s="621" t="s">
        <v>23</v>
      </c>
      <c r="E29" s="621"/>
      <c r="F29" s="622"/>
      <c r="G29" s="215" t="s">
        <v>12</v>
      </c>
      <c r="H29" s="209">
        <v>0</v>
      </c>
      <c r="I29" s="214"/>
      <c r="J29" s="210"/>
      <c r="K29" s="211"/>
      <c r="L29" s="155"/>
      <c r="M29" s="62"/>
    </row>
    <row r="30" spans="1:13" s="63" customFormat="1">
      <c r="A30" s="64"/>
      <c r="B30" s="71"/>
      <c r="C30" s="38" t="s">
        <v>17</v>
      </c>
      <c r="D30" s="621" t="s">
        <v>65</v>
      </c>
      <c r="E30" s="621"/>
      <c r="F30" s="622"/>
      <c r="G30" s="215"/>
      <c r="H30" s="209"/>
      <c r="I30" s="215" t="s">
        <v>12</v>
      </c>
      <c r="J30" s="209">
        <f>H28+H29</f>
        <v>41640</v>
      </c>
      <c r="K30" s="212"/>
      <c r="L30" s="155"/>
      <c r="M30" s="62"/>
    </row>
    <row r="31" spans="1:13" s="63" customFormat="1">
      <c r="A31" s="64"/>
      <c r="B31" s="202">
        <v>3</v>
      </c>
      <c r="C31" s="574" t="s">
        <v>24</v>
      </c>
      <c r="D31" s="574"/>
      <c r="E31" s="574"/>
      <c r="F31" s="574"/>
      <c r="G31" s="216"/>
      <c r="H31" s="213"/>
      <c r="I31" s="214"/>
      <c r="J31" s="210"/>
      <c r="K31" s="212" t="s">
        <v>12</v>
      </c>
      <c r="L31" s="155">
        <f>L26-J30</f>
        <v>556371</v>
      </c>
      <c r="M31" s="62"/>
    </row>
    <row r="32" spans="1:13" s="63" customFormat="1">
      <c r="A32" s="64"/>
      <c r="B32" s="202">
        <v>4</v>
      </c>
      <c r="C32" s="574" t="s">
        <v>25</v>
      </c>
      <c r="D32" s="574"/>
      <c r="E32" s="574"/>
      <c r="F32" s="574"/>
      <c r="G32" s="216"/>
      <c r="H32" s="213"/>
      <c r="I32" s="214"/>
      <c r="J32" s="210"/>
      <c r="K32" s="211"/>
      <c r="L32" s="155"/>
      <c r="M32" s="62"/>
    </row>
    <row r="33" spans="1:13" s="63" customFormat="1">
      <c r="A33" s="64"/>
      <c r="B33" s="71"/>
      <c r="C33" s="38" t="s">
        <v>13</v>
      </c>
      <c r="D33" s="628" t="s">
        <v>45</v>
      </c>
      <c r="E33" s="628"/>
      <c r="F33" s="639"/>
      <c r="G33" s="215" t="s">
        <v>12</v>
      </c>
      <c r="H33" s="209">
        <v>0</v>
      </c>
      <c r="I33" s="214"/>
      <c r="J33" s="210"/>
      <c r="K33" s="211"/>
      <c r="L33" s="155"/>
      <c r="M33" s="62"/>
    </row>
    <row r="34" spans="1:13" s="63" customFormat="1">
      <c r="A34" s="64"/>
      <c r="B34" s="71"/>
      <c r="C34" s="38" t="s">
        <v>15</v>
      </c>
      <c r="D34" s="628" t="s">
        <v>26</v>
      </c>
      <c r="E34" s="628"/>
      <c r="F34" s="639"/>
      <c r="G34" s="215" t="s">
        <v>12</v>
      </c>
      <c r="H34" s="209">
        <f>'Data Sheet'!Q40</f>
        <v>2400</v>
      </c>
      <c r="I34" s="214"/>
      <c r="J34" s="210"/>
      <c r="K34" s="211"/>
      <c r="L34" s="155"/>
      <c r="M34" s="62"/>
    </row>
    <row r="35" spans="1:13" s="63" customFormat="1">
      <c r="A35" s="64"/>
      <c r="B35" s="71"/>
      <c r="C35" s="38" t="s">
        <v>17</v>
      </c>
      <c r="D35" s="628" t="s">
        <v>65</v>
      </c>
      <c r="E35" s="628"/>
      <c r="F35" s="629"/>
      <c r="G35" s="35"/>
      <c r="H35" s="209"/>
      <c r="I35" s="215" t="s">
        <v>12</v>
      </c>
      <c r="J35" s="209">
        <f>H33+H34</f>
        <v>2400</v>
      </c>
      <c r="K35" s="212"/>
      <c r="L35" s="155"/>
      <c r="M35" s="62"/>
    </row>
    <row r="36" spans="1:13" s="63" customFormat="1">
      <c r="A36" s="64"/>
      <c r="B36" s="202">
        <v>5</v>
      </c>
      <c r="C36" s="640" t="s">
        <v>70</v>
      </c>
      <c r="D36" s="641"/>
      <c r="E36" s="641"/>
      <c r="F36" s="642"/>
      <c r="G36" s="35"/>
      <c r="H36" s="209"/>
      <c r="I36" s="154"/>
      <c r="J36" s="210"/>
      <c r="K36" s="212" t="s">
        <v>12</v>
      </c>
      <c r="L36" s="155">
        <f>L31-J35</f>
        <v>553971</v>
      </c>
      <c r="M36" s="62"/>
    </row>
    <row r="37" spans="1:13" s="63" customFormat="1">
      <c r="A37" s="64"/>
      <c r="B37" s="202">
        <v>6</v>
      </c>
      <c r="C37" s="217" t="s">
        <v>13</v>
      </c>
      <c r="D37" s="628" t="s">
        <v>27</v>
      </c>
      <c r="E37" s="628"/>
      <c r="F37" s="629"/>
      <c r="G37" s="214" t="s">
        <v>12</v>
      </c>
      <c r="H37" s="209">
        <f>'Data Sheet'!O42</f>
        <v>0</v>
      </c>
      <c r="I37" s="218" t="s">
        <v>9</v>
      </c>
      <c r="J37" s="210" t="s">
        <v>9</v>
      </c>
      <c r="K37" s="212"/>
      <c r="L37" s="155"/>
      <c r="M37" s="62"/>
    </row>
    <row r="38" spans="1:13" s="63" customFormat="1">
      <c r="A38" s="64"/>
      <c r="B38" s="71"/>
      <c r="C38" s="217" t="s">
        <v>15</v>
      </c>
      <c r="D38" s="628" t="s">
        <v>28</v>
      </c>
      <c r="E38" s="628"/>
      <c r="F38" s="629"/>
      <c r="G38" s="214" t="s">
        <v>12</v>
      </c>
      <c r="H38" s="209">
        <f>'Data Sheet'!O43</f>
        <v>0</v>
      </c>
      <c r="I38" s="218" t="s">
        <v>9</v>
      </c>
      <c r="J38" s="210" t="s">
        <v>9</v>
      </c>
      <c r="K38" s="212"/>
      <c r="L38" s="155"/>
      <c r="M38" s="62"/>
    </row>
    <row r="39" spans="1:13" s="63" customFormat="1">
      <c r="A39" s="64"/>
      <c r="B39" s="71"/>
      <c r="C39" s="217" t="s">
        <v>17</v>
      </c>
      <c r="D39" s="628" t="s">
        <v>63</v>
      </c>
      <c r="E39" s="628"/>
      <c r="F39" s="629"/>
      <c r="G39" s="214" t="s">
        <v>12</v>
      </c>
      <c r="H39" s="209">
        <f>'Data Sheet'!O44</f>
        <v>0</v>
      </c>
      <c r="I39" s="218"/>
      <c r="J39" s="210"/>
      <c r="K39" s="212"/>
      <c r="L39" s="155"/>
      <c r="M39" s="62"/>
    </row>
    <row r="40" spans="1:13" s="63" customFormat="1">
      <c r="A40" s="64"/>
      <c r="B40" s="71"/>
      <c r="C40" s="217" t="s">
        <v>20</v>
      </c>
      <c r="D40" s="628" t="s">
        <v>69</v>
      </c>
      <c r="E40" s="628"/>
      <c r="F40" s="629"/>
      <c r="G40" s="214"/>
      <c r="H40" s="209"/>
      <c r="I40" s="214" t="s">
        <v>12</v>
      </c>
      <c r="J40" s="209">
        <f>H37+H38+H39</f>
        <v>0</v>
      </c>
      <c r="K40" s="212"/>
      <c r="L40" s="155"/>
      <c r="M40" s="62"/>
    </row>
    <row r="41" spans="1:13" s="63" customFormat="1">
      <c r="A41" s="64"/>
      <c r="B41" s="202">
        <v>7</v>
      </c>
      <c r="C41" s="636" t="s">
        <v>489</v>
      </c>
      <c r="D41" s="637"/>
      <c r="E41" s="637"/>
      <c r="F41" s="638"/>
      <c r="G41" s="214" t="s">
        <v>12</v>
      </c>
      <c r="H41" s="209">
        <f>IF('Data Sheet'!M50="Select",0,'Data Sheet'!J52)</f>
        <v>0</v>
      </c>
      <c r="I41" s="214" t="s">
        <v>12</v>
      </c>
      <c r="J41" s="209">
        <f>'Data Sheet'!R52</f>
        <v>0</v>
      </c>
      <c r="K41" s="212"/>
      <c r="L41" s="155"/>
      <c r="M41" s="62"/>
    </row>
    <row r="42" spans="1:13" s="63" customFormat="1">
      <c r="A42" s="64"/>
      <c r="B42" s="202">
        <v>8</v>
      </c>
      <c r="C42" s="633" t="s">
        <v>66</v>
      </c>
      <c r="D42" s="634"/>
      <c r="E42" s="634"/>
      <c r="F42" s="635"/>
      <c r="G42" s="35"/>
      <c r="H42" s="209"/>
      <c r="I42" s="218" t="s">
        <v>9</v>
      </c>
      <c r="J42" s="210" t="s">
        <v>9</v>
      </c>
      <c r="K42" s="212" t="s">
        <v>12</v>
      </c>
      <c r="L42" s="155">
        <f>IF((L36+J40-J41)&gt;0,L36+J40-J41,0)</f>
        <v>553971</v>
      </c>
      <c r="M42" s="62"/>
    </row>
    <row r="43" spans="1:13" s="63" customFormat="1">
      <c r="A43" s="64"/>
      <c r="B43" s="202">
        <v>9</v>
      </c>
      <c r="C43" s="633" t="s">
        <v>71</v>
      </c>
      <c r="D43" s="634"/>
      <c r="E43" s="634"/>
      <c r="F43" s="635"/>
      <c r="G43" s="35"/>
      <c r="H43" s="209"/>
      <c r="I43" s="218" t="s">
        <v>9</v>
      </c>
      <c r="J43" s="219" t="s">
        <v>9</v>
      </c>
      <c r="K43" s="211"/>
      <c r="L43" s="155"/>
      <c r="M43" s="62"/>
    </row>
    <row r="44" spans="1:13" s="63" customFormat="1">
      <c r="A44" s="64"/>
      <c r="B44" s="36" t="s">
        <v>29</v>
      </c>
      <c r="C44" s="643" t="s">
        <v>72</v>
      </c>
      <c r="D44" s="621"/>
      <c r="E44" s="621"/>
      <c r="F44" s="622"/>
      <c r="G44" s="645" t="s">
        <v>30</v>
      </c>
      <c r="H44" s="646"/>
      <c r="I44" s="644" t="s">
        <v>31</v>
      </c>
      <c r="J44" s="644"/>
      <c r="K44" s="37"/>
      <c r="L44" s="34"/>
      <c r="M44" s="62"/>
    </row>
    <row r="45" spans="1:13" s="63" customFormat="1">
      <c r="A45" s="64"/>
      <c r="B45" s="71"/>
      <c r="C45" s="38" t="s">
        <v>13</v>
      </c>
      <c r="D45" s="621" t="s">
        <v>151</v>
      </c>
      <c r="E45" s="621"/>
      <c r="F45" s="622"/>
      <c r="G45" s="645" t="s">
        <v>5</v>
      </c>
      <c r="H45" s="646"/>
      <c r="I45" s="647" t="s">
        <v>5</v>
      </c>
      <c r="J45" s="646"/>
      <c r="K45" s="37"/>
      <c r="L45" s="34"/>
      <c r="M45" s="62"/>
    </row>
    <row r="46" spans="1:13" s="63" customFormat="1">
      <c r="A46" s="64"/>
      <c r="B46" s="71"/>
      <c r="C46" s="39" t="s">
        <v>32</v>
      </c>
      <c r="D46" s="630" t="str">
        <f>'Data Sheet'!G65</f>
        <v>Life Insurance Premiums</v>
      </c>
      <c r="E46" s="630"/>
      <c r="F46" s="631"/>
      <c r="G46" s="220" t="s">
        <v>12</v>
      </c>
      <c r="H46" s="221">
        <f>IF('Data Sheet'!G65="-",0,'Data Sheet'!Q65)</f>
        <v>30000</v>
      </c>
      <c r="I46" s="222"/>
      <c r="J46" s="221"/>
      <c r="K46" s="223"/>
      <c r="L46" s="156"/>
      <c r="M46" s="62"/>
    </row>
    <row r="47" spans="1:13" s="63" customFormat="1">
      <c r="A47" s="64"/>
      <c r="B47" s="71"/>
      <c r="C47" s="39" t="s">
        <v>33</v>
      </c>
      <c r="D47" s="630" t="str">
        <f>'Data Sheet'!G66</f>
        <v>Sukanya Samriddhi Account</v>
      </c>
      <c r="E47" s="630"/>
      <c r="F47" s="631"/>
      <c r="G47" s="220" t="s">
        <v>12</v>
      </c>
      <c r="H47" s="221">
        <f>IF('Data Sheet'!G66="-",0,'Data Sheet'!Q66)</f>
        <v>50000</v>
      </c>
      <c r="I47" s="222"/>
      <c r="J47" s="221"/>
      <c r="K47" s="223"/>
      <c r="L47" s="156"/>
      <c r="M47" s="62"/>
    </row>
    <row r="48" spans="1:13" s="63" customFormat="1">
      <c r="A48" s="64"/>
      <c r="B48" s="71"/>
      <c r="C48" s="39" t="s">
        <v>34</v>
      </c>
      <c r="D48" s="630" t="str">
        <f>'Data Sheet'!G67</f>
        <v>Tuition Fee of Two Children</v>
      </c>
      <c r="E48" s="630"/>
      <c r="F48" s="631"/>
      <c r="G48" s="220" t="s">
        <v>12</v>
      </c>
      <c r="H48" s="221">
        <f>IF('Data Sheet'!G67="-",0,'Data Sheet'!Q67)</f>
        <v>10000</v>
      </c>
      <c r="I48" s="222"/>
      <c r="J48" s="221"/>
      <c r="K48" s="223"/>
      <c r="L48" s="156"/>
      <c r="M48" s="62"/>
    </row>
    <row r="49" spans="1:13" s="63" customFormat="1" ht="12.75" customHeight="1">
      <c r="A49" s="64"/>
      <c r="B49" s="71"/>
      <c r="C49" s="39" t="s">
        <v>35</v>
      </c>
      <c r="D49" s="630" t="str">
        <f>'Data Sheet'!G68</f>
        <v>-</v>
      </c>
      <c r="E49" s="630"/>
      <c r="F49" s="631"/>
      <c r="G49" s="220" t="s">
        <v>12</v>
      </c>
      <c r="H49" s="221">
        <f>IF('Data Sheet'!G68="-",0,'Data Sheet'!Q68)</f>
        <v>0</v>
      </c>
      <c r="I49" s="222"/>
      <c r="J49" s="221"/>
      <c r="K49" s="223"/>
      <c r="L49" s="156"/>
      <c r="M49" s="62"/>
    </row>
    <row r="50" spans="1:13" s="63" customFormat="1">
      <c r="A50" s="64"/>
      <c r="B50" s="71"/>
      <c r="C50" s="39" t="s">
        <v>36</v>
      </c>
      <c r="D50" s="630" t="str">
        <f>'Data Sheet'!G69</f>
        <v>-</v>
      </c>
      <c r="E50" s="630"/>
      <c r="F50" s="631"/>
      <c r="G50" s="220" t="s">
        <v>12</v>
      </c>
      <c r="H50" s="221">
        <f>IF('Data Sheet'!G69="-",0,'Data Sheet'!Q69)</f>
        <v>0</v>
      </c>
      <c r="I50" s="222"/>
      <c r="J50" s="221"/>
      <c r="K50" s="223"/>
      <c r="L50" s="156"/>
      <c r="M50" s="62"/>
    </row>
    <row r="51" spans="1:13" s="63" customFormat="1">
      <c r="A51" s="64"/>
      <c r="B51" s="71"/>
      <c r="C51" s="39" t="s">
        <v>37</v>
      </c>
      <c r="D51" s="630" t="str">
        <f>'Data Sheet'!G70</f>
        <v>-</v>
      </c>
      <c r="E51" s="630"/>
      <c r="F51" s="631"/>
      <c r="G51" s="220" t="s">
        <v>12</v>
      </c>
      <c r="H51" s="221">
        <f>IF('Data Sheet'!G70="-",0,'Data Sheet'!Q70)</f>
        <v>0</v>
      </c>
      <c r="I51" s="222"/>
      <c r="J51" s="221"/>
      <c r="K51" s="223"/>
      <c r="L51" s="156"/>
      <c r="M51" s="62"/>
    </row>
    <row r="52" spans="1:13" s="63" customFormat="1">
      <c r="A52" s="64"/>
      <c r="B52" s="71"/>
      <c r="C52" s="39" t="s">
        <v>38</v>
      </c>
      <c r="D52" s="630" t="str">
        <f>'Data Sheet'!G71</f>
        <v>-</v>
      </c>
      <c r="E52" s="630"/>
      <c r="F52" s="631"/>
      <c r="G52" s="220" t="s">
        <v>12</v>
      </c>
      <c r="H52" s="221">
        <f>IF('Data Sheet'!G71="-",0,'Data Sheet'!Q71)</f>
        <v>0</v>
      </c>
      <c r="I52" s="222"/>
      <c r="J52" s="221"/>
      <c r="K52" s="223"/>
      <c r="L52" s="156"/>
      <c r="M52" s="62"/>
    </row>
    <row r="53" spans="1:13" s="63" customFormat="1">
      <c r="A53" s="64"/>
      <c r="B53" s="71"/>
      <c r="C53" s="39" t="s">
        <v>99</v>
      </c>
      <c r="D53" s="630" t="str">
        <f>'Data Sheet'!G72</f>
        <v>-</v>
      </c>
      <c r="E53" s="630"/>
      <c r="F53" s="631"/>
      <c r="G53" s="220" t="s">
        <v>12</v>
      </c>
      <c r="H53" s="221">
        <f>IF('Data Sheet'!G72="-",0,'Data Sheet'!Q72)</f>
        <v>0</v>
      </c>
      <c r="I53" s="222"/>
      <c r="J53" s="221"/>
      <c r="K53" s="223"/>
      <c r="L53" s="156"/>
      <c r="M53" s="62"/>
    </row>
    <row r="54" spans="1:13" s="63" customFormat="1">
      <c r="A54" s="64"/>
      <c r="B54" s="71"/>
      <c r="C54" s="648" t="s">
        <v>67</v>
      </c>
      <c r="D54" s="649"/>
      <c r="E54" s="649"/>
      <c r="F54" s="650"/>
      <c r="G54" s="220" t="s">
        <v>12</v>
      </c>
      <c r="H54" s="221">
        <f>SUM(H46:H53)</f>
        <v>90000</v>
      </c>
      <c r="I54" s="220" t="s">
        <v>12</v>
      </c>
      <c r="J54" s="221">
        <f>'Data Sheet'!S65</f>
        <v>90000</v>
      </c>
      <c r="K54" s="224"/>
      <c r="L54" s="156"/>
      <c r="M54" s="62"/>
    </row>
    <row r="55" spans="1:13" s="63" customFormat="1">
      <c r="A55" s="64"/>
      <c r="B55" s="71"/>
      <c r="C55" s="225" t="s">
        <v>15</v>
      </c>
      <c r="D55" s="651" t="s">
        <v>249</v>
      </c>
      <c r="E55" s="651"/>
      <c r="F55" s="651"/>
      <c r="G55" s="220" t="s">
        <v>12</v>
      </c>
      <c r="H55" s="221">
        <f>'Data Sheet'!Q73</f>
        <v>0</v>
      </c>
      <c r="I55" s="220" t="s">
        <v>12</v>
      </c>
      <c r="J55" s="221">
        <f>'Data Sheet'!S73</f>
        <v>0</v>
      </c>
      <c r="K55" s="224"/>
      <c r="L55" s="156"/>
      <c r="M55" s="62"/>
    </row>
    <row r="56" spans="1:13" s="63" customFormat="1">
      <c r="A56" s="64"/>
      <c r="B56" s="226"/>
      <c r="C56" s="643" t="s">
        <v>68</v>
      </c>
      <c r="D56" s="621"/>
      <c r="E56" s="621"/>
      <c r="F56" s="621"/>
      <c r="G56" s="621"/>
      <c r="H56" s="632"/>
      <c r="I56" s="227" t="s">
        <v>12</v>
      </c>
      <c r="J56" s="228">
        <f>J54+J55</f>
        <v>90000</v>
      </c>
      <c r="K56" s="229"/>
      <c r="L56" s="230"/>
      <c r="M56" s="62"/>
    </row>
    <row r="57" spans="1:13" s="63" customFormat="1">
      <c r="A57" s="64"/>
      <c r="B57" s="231"/>
      <c r="C57" s="231"/>
      <c r="D57" s="231"/>
      <c r="E57" s="231"/>
      <c r="F57" s="231"/>
      <c r="G57" s="231"/>
      <c r="H57" s="231"/>
      <c r="I57" s="231"/>
      <c r="J57" s="231"/>
      <c r="K57" s="231"/>
      <c r="L57" s="231"/>
      <c r="M57" s="62"/>
    </row>
    <row r="58" spans="1:13" s="63" customFormat="1">
      <c r="A58" s="64"/>
      <c r="B58" s="231"/>
      <c r="C58" s="231"/>
      <c r="D58" s="231"/>
      <c r="E58" s="231"/>
      <c r="F58" s="231"/>
      <c r="G58" s="231"/>
      <c r="H58" s="231"/>
      <c r="I58" s="564" t="s">
        <v>159</v>
      </c>
      <c r="J58" s="564"/>
      <c r="K58" s="564"/>
      <c r="L58" s="564"/>
      <c r="M58" s="62"/>
    </row>
    <row r="59" spans="1:13" s="63" customFormat="1" ht="8.1" customHeight="1" thickBot="1">
      <c r="A59" s="232"/>
      <c r="B59" s="233"/>
      <c r="C59" s="233"/>
      <c r="D59" s="233"/>
      <c r="E59" s="233"/>
      <c r="F59" s="233"/>
      <c r="G59" s="233"/>
      <c r="H59" s="233"/>
      <c r="I59" s="233"/>
      <c r="J59" s="233"/>
      <c r="K59" s="233"/>
      <c r="L59" s="233"/>
      <c r="M59" s="234"/>
    </row>
    <row r="60" spans="1:13" ht="13.5" thickTop="1">
      <c r="A60" s="565" t="s">
        <v>127</v>
      </c>
      <c r="B60" s="565"/>
      <c r="C60" s="565"/>
      <c r="D60" s="565"/>
      <c r="E60" s="565"/>
      <c r="F60" s="565"/>
      <c r="G60" s="565"/>
      <c r="H60" s="565"/>
      <c r="I60" s="565"/>
      <c r="J60" s="565"/>
      <c r="K60" s="565"/>
      <c r="L60" s="565"/>
      <c r="M60" s="565"/>
    </row>
  </sheetData>
  <sheetProtection password="E8F5" sheet="1" objects="1" scenarios="1" selectLockedCells="1"/>
  <mergeCells count="87">
    <mergeCell ref="C56:H56"/>
    <mergeCell ref="D47:F47"/>
    <mergeCell ref="I44:J44"/>
    <mergeCell ref="G45:H45"/>
    <mergeCell ref="I45:J45"/>
    <mergeCell ref="G44:H44"/>
    <mergeCell ref="C44:F44"/>
    <mergeCell ref="D45:F45"/>
    <mergeCell ref="D53:F53"/>
    <mergeCell ref="D51:F51"/>
    <mergeCell ref="C54:F54"/>
    <mergeCell ref="D55:F55"/>
    <mergeCell ref="D52:F52"/>
    <mergeCell ref="D48:F48"/>
    <mergeCell ref="D49:F49"/>
    <mergeCell ref="D50:F50"/>
    <mergeCell ref="D35:F35"/>
    <mergeCell ref="D46:F46"/>
    <mergeCell ref="D39:F39"/>
    <mergeCell ref="D26:F26"/>
    <mergeCell ref="D38:F38"/>
    <mergeCell ref="D40:F40"/>
    <mergeCell ref="D28:F28"/>
    <mergeCell ref="C42:F42"/>
    <mergeCell ref="C41:F41"/>
    <mergeCell ref="D33:F33"/>
    <mergeCell ref="D34:F34"/>
    <mergeCell ref="D37:F37"/>
    <mergeCell ref="D30:F30"/>
    <mergeCell ref="C31:F31"/>
    <mergeCell ref="C36:F36"/>
    <mergeCell ref="C43:F43"/>
    <mergeCell ref="I13:J13"/>
    <mergeCell ref="B13:C13"/>
    <mergeCell ref="D13:E13"/>
    <mergeCell ref="D29:F29"/>
    <mergeCell ref="D21:F21"/>
    <mergeCell ref="B18:L18"/>
    <mergeCell ref="G14:H17"/>
    <mergeCell ref="B19:L19"/>
    <mergeCell ref="D14:E14"/>
    <mergeCell ref="D15:E15"/>
    <mergeCell ref="D17:E17"/>
    <mergeCell ref="D16:E16"/>
    <mergeCell ref="H24:H25"/>
    <mergeCell ref="D22:F22"/>
    <mergeCell ref="G22:G23"/>
    <mergeCell ref="D23:F23"/>
    <mergeCell ref="B11:D11"/>
    <mergeCell ref="K11:L11"/>
    <mergeCell ref="E11:F11"/>
    <mergeCell ref="G11:J11"/>
    <mergeCell ref="B12:F12"/>
    <mergeCell ref="G12:J12"/>
    <mergeCell ref="K12:L12"/>
    <mergeCell ref="B7:F7"/>
    <mergeCell ref="G7:L7"/>
    <mergeCell ref="B8:F8"/>
    <mergeCell ref="G8:L8"/>
    <mergeCell ref="K10:L10"/>
    <mergeCell ref="E10:F10"/>
    <mergeCell ref="G10:J10"/>
    <mergeCell ref="B9:F9"/>
    <mergeCell ref="G9:L9"/>
    <mergeCell ref="B10:D10"/>
    <mergeCell ref="B2:L2"/>
    <mergeCell ref="B3:L3"/>
    <mergeCell ref="B4:L4"/>
    <mergeCell ref="B6:F6"/>
    <mergeCell ref="G6:L6"/>
    <mergeCell ref="B5:L5"/>
    <mergeCell ref="I58:L58"/>
    <mergeCell ref="A60:M60"/>
    <mergeCell ref="I14:J17"/>
    <mergeCell ref="H22:H23"/>
    <mergeCell ref="C20:F20"/>
    <mergeCell ref="C32:F32"/>
    <mergeCell ref="D24:F24"/>
    <mergeCell ref="D25:F25"/>
    <mergeCell ref="C27:F27"/>
    <mergeCell ref="G24:G25"/>
    <mergeCell ref="K13:L17"/>
    <mergeCell ref="G13:H13"/>
    <mergeCell ref="B14:C14"/>
    <mergeCell ref="B15:C15"/>
    <mergeCell ref="B16:C16"/>
    <mergeCell ref="B17:C17"/>
  </mergeCells>
  <phoneticPr fontId="11" type="noConversion"/>
  <printOptions horizontalCentered="1" verticalCentered="1"/>
  <pageMargins left="0.5" right="0.5" top="0.5" bottom="0.5" header="0.5" footer="0.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sheetPr codeName="Sheet8"/>
  <dimension ref="A1:N65"/>
  <sheetViews>
    <sheetView workbookViewId="0">
      <selection activeCell="E42" sqref="E42"/>
    </sheetView>
  </sheetViews>
  <sheetFormatPr defaultRowHeight="12.75"/>
  <cols>
    <col min="1" max="1" width="1.7109375" style="104" customWidth="1"/>
    <col min="2" max="2" width="2.7109375" style="104" customWidth="1"/>
    <col min="3" max="4" width="6.7109375" style="104" customWidth="1"/>
    <col min="5" max="8" width="9.140625" style="104"/>
    <col min="9" max="9" width="5.7109375" style="104" customWidth="1"/>
    <col min="10" max="10" width="8.7109375" style="104" customWidth="1"/>
    <col min="11" max="11" width="9.5703125" style="104" bestFit="1" customWidth="1"/>
    <col min="12" max="12" width="3.7109375" style="104" customWidth="1"/>
    <col min="13" max="13" width="9.28515625" style="104" customWidth="1"/>
    <col min="14" max="14" width="1.7109375" style="104" customWidth="1"/>
    <col min="15" max="16384" width="9.140625" style="104"/>
  </cols>
  <sheetData>
    <row r="1" spans="1:14" s="53" customFormat="1" ht="8.1" customHeight="1" thickTop="1">
      <c r="A1" s="50"/>
      <c r="B1" s="51"/>
      <c r="C1" s="51"/>
      <c r="D1" s="51"/>
      <c r="E1" s="51"/>
      <c r="F1" s="51"/>
      <c r="G1" s="51"/>
      <c r="H1" s="51"/>
      <c r="I1" s="51"/>
      <c r="J1" s="51"/>
      <c r="K1" s="51"/>
      <c r="L1" s="51"/>
      <c r="M1" s="51"/>
      <c r="N1" s="52"/>
    </row>
    <row r="2" spans="1:14" s="63" customFormat="1" ht="11.1" customHeight="1">
      <c r="A2" s="54"/>
      <c r="B2" s="564" t="s">
        <v>160</v>
      </c>
      <c r="C2" s="564"/>
      <c r="D2" s="564"/>
      <c r="E2" s="564"/>
      <c r="F2" s="564"/>
      <c r="G2" s="564"/>
      <c r="H2" s="564"/>
      <c r="I2" s="564"/>
      <c r="J2" s="564"/>
      <c r="K2" s="564"/>
      <c r="L2" s="564"/>
      <c r="M2" s="564"/>
      <c r="N2" s="62"/>
    </row>
    <row r="3" spans="1:14" s="63" customFormat="1" ht="11.1" customHeight="1">
      <c r="A3" s="64"/>
      <c r="B3" s="231"/>
      <c r="C3" s="231"/>
      <c r="D3" s="231"/>
      <c r="E3" s="231"/>
      <c r="F3" s="231"/>
      <c r="G3" s="231"/>
      <c r="H3" s="231"/>
      <c r="I3" s="231"/>
      <c r="J3" s="231"/>
      <c r="K3" s="231"/>
      <c r="L3" s="231"/>
      <c r="M3" s="231"/>
      <c r="N3" s="62"/>
    </row>
    <row r="4" spans="1:14" s="63" customFormat="1" ht="12" customHeight="1">
      <c r="A4" s="64"/>
      <c r="B4" s="679" t="s">
        <v>51</v>
      </c>
      <c r="C4" s="692" t="s">
        <v>82</v>
      </c>
      <c r="D4" s="693"/>
      <c r="E4" s="693"/>
      <c r="F4" s="693"/>
      <c r="G4" s="693"/>
      <c r="H4" s="693"/>
      <c r="I4" s="694"/>
      <c r="J4" s="235" t="s">
        <v>30</v>
      </c>
      <c r="K4" s="235" t="s">
        <v>31</v>
      </c>
      <c r="L4" s="3"/>
      <c r="M4" s="4"/>
      <c r="N4" s="62"/>
    </row>
    <row r="5" spans="1:14" s="63" customFormat="1" ht="12" customHeight="1">
      <c r="A5" s="64"/>
      <c r="B5" s="679"/>
      <c r="C5" s="692"/>
      <c r="D5" s="693"/>
      <c r="E5" s="693"/>
      <c r="F5" s="693"/>
      <c r="G5" s="693"/>
      <c r="H5" s="693"/>
      <c r="I5" s="694"/>
      <c r="J5" s="5" t="s">
        <v>5</v>
      </c>
      <c r="K5" s="5" t="s">
        <v>5</v>
      </c>
      <c r="L5" s="3"/>
      <c r="M5" s="4"/>
      <c r="N5" s="62"/>
    </row>
    <row r="6" spans="1:14" s="63" customFormat="1" ht="12" customHeight="1">
      <c r="A6" s="64"/>
      <c r="B6" s="6"/>
      <c r="C6" s="236" t="s">
        <v>62</v>
      </c>
      <c r="D6" s="678" t="s">
        <v>279</v>
      </c>
      <c r="E6" s="678"/>
      <c r="F6" s="678"/>
      <c r="G6" s="678"/>
      <c r="H6" s="678"/>
      <c r="I6" s="237" t="s">
        <v>12</v>
      </c>
      <c r="J6" s="7">
        <f>SUM('Data Sheet'!Q74:Q78)</f>
        <v>0</v>
      </c>
      <c r="K6" s="7">
        <f>'Data Sheet'!S74</f>
        <v>0</v>
      </c>
      <c r="L6" s="3"/>
      <c r="M6" s="4"/>
      <c r="N6" s="62"/>
    </row>
    <row r="7" spans="1:14" s="63" customFormat="1" ht="12" customHeight="1">
      <c r="A7" s="64"/>
      <c r="B7" s="6"/>
      <c r="C7" s="236" t="s">
        <v>54</v>
      </c>
      <c r="D7" s="678" t="s">
        <v>102</v>
      </c>
      <c r="E7" s="678"/>
      <c r="F7" s="678"/>
      <c r="G7" s="678"/>
      <c r="H7" s="678"/>
      <c r="I7" s="237" t="s">
        <v>12</v>
      </c>
      <c r="J7" s="7">
        <f>SUM('Data Sheet'!Q79:Q80)</f>
        <v>0</v>
      </c>
      <c r="K7" s="7">
        <f>'Data Sheet'!S79</f>
        <v>0</v>
      </c>
      <c r="L7" s="3"/>
      <c r="M7" s="4"/>
      <c r="N7" s="62"/>
    </row>
    <row r="8" spans="1:14" s="63" customFormat="1" ht="12" customHeight="1">
      <c r="A8" s="64"/>
      <c r="B8" s="6"/>
      <c r="C8" s="236" t="s">
        <v>55</v>
      </c>
      <c r="D8" s="678" t="s">
        <v>103</v>
      </c>
      <c r="E8" s="678"/>
      <c r="F8" s="678"/>
      <c r="G8" s="678"/>
      <c r="H8" s="678"/>
      <c r="I8" s="237" t="s">
        <v>12</v>
      </c>
      <c r="J8" s="7">
        <f>SUM('Data Sheet'!Q81:Q82)</f>
        <v>0</v>
      </c>
      <c r="K8" s="7">
        <f>'Data Sheet'!S81</f>
        <v>0</v>
      </c>
      <c r="L8" s="3"/>
      <c r="M8" s="4"/>
      <c r="N8" s="62"/>
    </row>
    <row r="9" spans="1:14" s="63" customFormat="1" ht="12" customHeight="1">
      <c r="A9" s="64"/>
      <c r="B9" s="6"/>
      <c r="C9" s="236" t="s">
        <v>96</v>
      </c>
      <c r="D9" s="678" t="s">
        <v>288</v>
      </c>
      <c r="E9" s="678"/>
      <c r="F9" s="678"/>
      <c r="G9" s="678"/>
      <c r="H9" s="678"/>
      <c r="I9" s="237" t="s">
        <v>12</v>
      </c>
      <c r="J9" s="8">
        <f>SUM('Data Sheet'!Q83:Q85)</f>
        <v>0</v>
      </c>
      <c r="K9" s="8">
        <f>'Data Sheet'!S83</f>
        <v>0</v>
      </c>
      <c r="L9" s="3"/>
      <c r="M9" s="4"/>
      <c r="N9" s="62"/>
    </row>
    <row r="10" spans="1:14" s="63" customFormat="1" ht="12" customHeight="1">
      <c r="A10" s="64"/>
      <c r="B10" s="6"/>
      <c r="C10" s="236" t="s">
        <v>53</v>
      </c>
      <c r="D10" s="678" t="s">
        <v>240</v>
      </c>
      <c r="E10" s="678"/>
      <c r="F10" s="678"/>
      <c r="G10" s="678"/>
      <c r="H10" s="678"/>
      <c r="I10" s="237" t="s">
        <v>12</v>
      </c>
      <c r="J10" s="8">
        <f>'Data Sheet'!Q86</f>
        <v>0</v>
      </c>
      <c r="K10" s="8">
        <f>'Data Sheet'!S86</f>
        <v>0</v>
      </c>
      <c r="L10" s="3"/>
      <c r="M10" s="4"/>
      <c r="N10" s="62"/>
    </row>
    <row r="11" spans="1:14" s="63" customFormat="1" ht="12" customHeight="1">
      <c r="A11" s="64"/>
      <c r="B11" s="6"/>
      <c r="C11" s="236" t="s">
        <v>477</v>
      </c>
      <c r="D11" s="678" t="s">
        <v>481</v>
      </c>
      <c r="E11" s="678"/>
      <c r="F11" s="678"/>
      <c r="G11" s="678"/>
      <c r="H11" s="678"/>
      <c r="I11" s="237" t="s">
        <v>12</v>
      </c>
      <c r="J11" s="8">
        <f>'Data Sheet'!Q87</f>
        <v>0</v>
      </c>
      <c r="K11" s="8">
        <f>'Data Sheet'!S87</f>
        <v>0</v>
      </c>
      <c r="L11" s="3"/>
      <c r="M11" s="4"/>
      <c r="N11" s="62"/>
    </row>
    <row r="12" spans="1:14" s="63" customFormat="1" ht="12" customHeight="1">
      <c r="A12" s="64"/>
      <c r="B12" s="6"/>
      <c r="C12" s="236" t="s">
        <v>52</v>
      </c>
      <c r="D12" s="678" t="s">
        <v>281</v>
      </c>
      <c r="E12" s="678"/>
      <c r="F12" s="678"/>
      <c r="G12" s="678"/>
      <c r="H12" s="678"/>
      <c r="I12" s="237" t="s">
        <v>12</v>
      </c>
      <c r="J12" s="8">
        <f>SUM('Data Sheet'!Q88:Q89)</f>
        <v>70</v>
      </c>
      <c r="K12" s="8">
        <f>'Data Sheet'!S88</f>
        <v>70</v>
      </c>
      <c r="L12" s="3"/>
      <c r="M12" s="4"/>
      <c r="N12" s="62"/>
    </row>
    <row r="13" spans="1:14" s="63" customFormat="1" ht="12" customHeight="1">
      <c r="A13" s="64"/>
      <c r="B13" s="6"/>
      <c r="C13" s="236" t="s">
        <v>97</v>
      </c>
      <c r="D13" s="678" t="s">
        <v>282</v>
      </c>
      <c r="E13" s="678"/>
      <c r="F13" s="678"/>
      <c r="G13" s="678"/>
      <c r="H13" s="678"/>
      <c r="I13" s="237" t="s">
        <v>12</v>
      </c>
      <c r="J13" s="8">
        <f>SUM('Data Sheet'!Q90:Q91)</f>
        <v>0</v>
      </c>
      <c r="K13" s="8">
        <f>'Data Sheet'!S90</f>
        <v>0</v>
      </c>
      <c r="L13" s="3"/>
      <c r="M13" s="4"/>
      <c r="N13" s="62"/>
    </row>
    <row r="14" spans="1:14" s="63" customFormat="1" ht="12" customHeight="1">
      <c r="A14" s="64"/>
      <c r="B14" s="6"/>
      <c r="C14" s="236" t="s">
        <v>98</v>
      </c>
      <c r="D14" s="678" t="s">
        <v>283</v>
      </c>
      <c r="E14" s="678"/>
      <c r="F14" s="678"/>
      <c r="G14" s="678"/>
      <c r="H14" s="678"/>
      <c r="I14" s="237" t="s">
        <v>12</v>
      </c>
      <c r="J14" s="9">
        <f>'Data Sheet'!Q92</f>
        <v>0</v>
      </c>
      <c r="K14" s="9">
        <f>'Data Sheet'!S92</f>
        <v>0</v>
      </c>
      <c r="L14" s="3"/>
      <c r="M14" s="4"/>
      <c r="N14" s="62"/>
    </row>
    <row r="15" spans="1:14" s="63" customFormat="1" ht="12" customHeight="1">
      <c r="A15" s="64"/>
      <c r="B15" s="6"/>
      <c r="C15" s="236" t="s">
        <v>95</v>
      </c>
      <c r="D15" s="697" t="s">
        <v>101</v>
      </c>
      <c r="E15" s="697"/>
      <c r="F15" s="697"/>
      <c r="G15" s="697"/>
      <c r="H15" s="697"/>
      <c r="I15" s="237" t="s">
        <v>12</v>
      </c>
      <c r="J15" s="7">
        <f>'Data Sheet'!Q93</f>
        <v>0</v>
      </c>
      <c r="K15" s="7">
        <f>'Data Sheet'!S93</f>
        <v>0</v>
      </c>
      <c r="L15" s="3"/>
      <c r="M15" s="4"/>
      <c r="N15" s="62"/>
    </row>
    <row r="16" spans="1:14" s="63" customFormat="1">
      <c r="A16" s="64"/>
      <c r="B16" s="12"/>
      <c r="C16" s="695" t="s">
        <v>21</v>
      </c>
      <c r="D16" s="696"/>
      <c r="E16" s="696"/>
      <c r="F16" s="696"/>
      <c r="G16" s="696"/>
      <c r="H16" s="696"/>
      <c r="I16" s="696"/>
      <c r="J16" s="237" t="s">
        <v>12</v>
      </c>
      <c r="K16" s="9">
        <f>SUM(K6:K15)</f>
        <v>70</v>
      </c>
      <c r="L16" s="238"/>
      <c r="M16" s="10"/>
      <c r="N16" s="62"/>
    </row>
    <row r="17" spans="1:14" s="63" customFormat="1" ht="5.0999999999999996" customHeight="1">
      <c r="A17" s="64"/>
      <c r="B17" s="12"/>
      <c r="C17" s="195"/>
      <c r="D17" s="19"/>
      <c r="E17" s="19"/>
      <c r="F17" s="19"/>
      <c r="G17" s="19"/>
      <c r="H17" s="19"/>
      <c r="I17" s="19"/>
      <c r="J17" s="237"/>
      <c r="K17" s="9"/>
      <c r="L17" s="238"/>
      <c r="M17" s="10"/>
      <c r="N17" s="62"/>
    </row>
    <row r="18" spans="1:14" s="63" customFormat="1">
      <c r="A18" s="64"/>
      <c r="B18" s="12">
        <v>10</v>
      </c>
      <c r="C18" s="633" t="s">
        <v>83</v>
      </c>
      <c r="D18" s="634"/>
      <c r="E18" s="634"/>
      <c r="F18" s="634"/>
      <c r="G18" s="634"/>
      <c r="H18" s="634"/>
      <c r="I18" s="13"/>
      <c r="J18" s="237" t="s">
        <v>12</v>
      </c>
      <c r="K18" s="9">
        <f>'Form-16-Page1'!J56+'Form-16-Page2'!K16</f>
        <v>90070</v>
      </c>
      <c r="L18" s="239"/>
      <c r="M18" s="11"/>
      <c r="N18" s="62"/>
    </row>
    <row r="19" spans="1:14" s="63" customFormat="1" ht="5.0999999999999996" customHeight="1">
      <c r="A19" s="64"/>
      <c r="B19" s="12"/>
      <c r="C19" s="195"/>
      <c r="D19" s="19"/>
      <c r="E19" s="19"/>
      <c r="F19" s="19"/>
      <c r="G19" s="19"/>
      <c r="H19" s="19"/>
      <c r="I19" s="19"/>
      <c r="J19" s="237"/>
      <c r="K19" s="9"/>
      <c r="L19" s="238"/>
      <c r="M19" s="10"/>
      <c r="N19" s="62"/>
    </row>
    <row r="20" spans="1:14" s="63" customFormat="1">
      <c r="A20" s="64"/>
      <c r="B20" s="12">
        <v>11</v>
      </c>
      <c r="C20" s="672" t="s">
        <v>84</v>
      </c>
      <c r="D20" s="672"/>
      <c r="E20" s="672"/>
      <c r="F20" s="672"/>
      <c r="G20" s="672"/>
      <c r="H20" s="672"/>
      <c r="I20" s="13"/>
      <c r="J20" s="14"/>
      <c r="K20" s="15"/>
      <c r="L20" s="240" t="s">
        <v>12</v>
      </c>
      <c r="M20" s="16">
        <f>IF(('Form-16-Page1'!L42-'Form-16-Page2'!K18)&gt;0,'Form-16-Page1'!L42-'Form-16-Page2'!K18,0)</f>
        <v>463901</v>
      </c>
      <c r="N20" s="62"/>
    </row>
    <row r="21" spans="1:14" s="63" customFormat="1">
      <c r="A21" s="64"/>
      <c r="B21" s="12">
        <v>12</v>
      </c>
      <c r="C21" s="672" t="s">
        <v>85</v>
      </c>
      <c r="D21" s="672"/>
      <c r="E21" s="672"/>
      <c r="F21" s="672"/>
      <c r="G21" s="672"/>
      <c r="H21" s="672"/>
      <c r="I21" s="13"/>
      <c r="J21" s="14"/>
      <c r="K21" s="15"/>
      <c r="L21" s="241"/>
      <c r="M21" s="17"/>
      <c r="N21" s="62"/>
    </row>
    <row r="22" spans="1:14" s="63" customFormat="1">
      <c r="A22" s="64"/>
      <c r="B22" s="12"/>
      <c r="C22" s="18" t="s">
        <v>13</v>
      </c>
      <c r="D22" s="674" t="s">
        <v>86</v>
      </c>
      <c r="E22" s="674"/>
      <c r="F22" s="674"/>
      <c r="G22" s="674"/>
      <c r="H22" s="674"/>
      <c r="I22" s="13"/>
      <c r="J22" s="237" t="s">
        <v>12</v>
      </c>
      <c r="K22" s="9">
        <v>0</v>
      </c>
      <c r="L22" s="240"/>
      <c r="M22" s="17"/>
      <c r="N22" s="62"/>
    </row>
    <row r="23" spans="1:14" s="63" customFormat="1">
      <c r="A23" s="64"/>
      <c r="B23" s="12"/>
      <c r="C23" s="18" t="s">
        <v>15</v>
      </c>
      <c r="D23" s="674" t="s">
        <v>87</v>
      </c>
      <c r="E23" s="674"/>
      <c r="F23" s="674"/>
      <c r="G23" s="674"/>
      <c r="H23" s="674"/>
      <c r="I23" s="13"/>
      <c r="J23" s="237" t="s">
        <v>12</v>
      </c>
      <c r="K23" s="9">
        <f>IF(M20&gt;250000,IF(M20&lt;500001,ROUND((M20-250000)*0.05,0),12500),0)</f>
        <v>10695</v>
      </c>
      <c r="L23" s="240"/>
      <c r="M23" s="17"/>
      <c r="N23" s="62"/>
    </row>
    <row r="24" spans="1:14" s="63" customFormat="1">
      <c r="A24" s="64"/>
      <c r="B24" s="12"/>
      <c r="C24" s="18" t="s">
        <v>17</v>
      </c>
      <c r="D24" s="674" t="s">
        <v>88</v>
      </c>
      <c r="E24" s="674"/>
      <c r="F24" s="674"/>
      <c r="G24" s="674"/>
      <c r="H24" s="674"/>
      <c r="I24" s="13"/>
      <c r="J24" s="237" t="s">
        <v>12</v>
      </c>
      <c r="K24" s="9">
        <f>IF(M20&gt;500000,IF(M20&lt;1000001,ROUND((M20-500000)*0.2,0),"ERROR"),0)</f>
        <v>0</v>
      </c>
      <c r="L24" s="240"/>
      <c r="M24" s="17"/>
      <c r="N24" s="62"/>
    </row>
    <row r="25" spans="1:14" s="63" customFormat="1">
      <c r="A25" s="64"/>
      <c r="B25" s="12"/>
      <c r="C25" s="675" t="s">
        <v>69</v>
      </c>
      <c r="D25" s="672"/>
      <c r="E25" s="672"/>
      <c r="F25" s="672"/>
      <c r="G25" s="672"/>
      <c r="H25" s="672"/>
      <c r="I25" s="13"/>
      <c r="J25" s="14"/>
      <c r="K25" s="15"/>
      <c r="L25" s="241" t="s">
        <v>12</v>
      </c>
      <c r="M25" s="17">
        <f>IF(M20&lt;1000001,SUM(K22:K24),"ERROR")</f>
        <v>10695</v>
      </c>
      <c r="N25" s="62"/>
    </row>
    <row r="26" spans="1:14" s="63" customFormat="1" ht="13.5" customHeight="1">
      <c r="A26" s="64"/>
      <c r="B26" s="12">
        <v>13</v>
      </c>
      <c r="C26" s="676" t="s">
        <v>289</v>
      </c>
      <c r="D26" s="677"/>
      <c r="E26" s="677"/>
      <c r="F26" s="677"/>
      <c r="G26" s="677"/>
      <c r="H26" s="677"/>
      <c r="I26" s="677"/>
      <c r="J26" s="237" t="s">
        <v>12</v>
      </c>
      <c r="K26" s="9">
        <f>IF(M20&gt;350000,0,IF(M25&gt;2500,2500,M25))</f>
        <v>0</v>
      </c>
      <c r="L26" s="240"/>
      <c r="M26" s="17"/>
      <c r="N26" s="62"/>
    </row>
    <row r="27" spans="1:14" s="63" customFormat="1">
      <c r="A27" s="64"/>
      <c r="B27" s="12">
        <v>14</v>
      </c>
      <c r="C27" s="675" t="s">
        <v>290</v>
      </c>
      <c r="D27" s="672"/>
      <c r="E27" s="672"/>
      <c r="F27" s="672"/>
      <c r="G27" s="672"/>
      <c r="H27" s="672"/>
      <c r="I27" s="13"/>
      <c r="J27" s="14"/>
      <c r="K27" s="15"/>
      <c r="L27" s="241" t="s">
        <v>12</v>
      </c>
      <c r="M27" s="17">
        <f>M25-K26</f>
        <v>10695</v>
      </c>
      <c r="N27" s="62"/>
    </row>
    <row r="28" spans="1:14" s="63" customFormat="1">
      <c r="A28" s="64"/>
      <c r="B28" s="12">
        <v>15</v>
      </c>
      <c r="C28" s="673" t="s">
        <v>89</v>
      </c>
      <c r="D28" s="674"/>
      <c r="E28" s="674"/>
      <c r="F28" s="674"/>
      <c r="G28" s="674"/>
      <c r="H28" s="674"/>
      <c r="I28" s="674"/>
      <c r="J28" s="14"/>
      <c r="K28" s="15"/>
      <c r="L28" s="241" t="s">
        <v>12</v>
      </c>
      <c r="M28" s="17">
        <f>ROUND(M27*0.01,0)</f>
        <v>107</v>
      </c>
      <c r="N28" s="62"/>
    </row>
    <row r="29" spans="1:14" s="63" customFormat="1">
      <c r="A29" s="64"/>
      <c r="B29" s="12">
        <v>16</v>
      </c>
      <c r="C29" s="633" t="s">
        <v>90</v>
      </c>
      <c r="D29" s="634"/>
      <c r="E29" s="634"/>
      <c r="F29" s="634"/>
      <c r="G29" s="634"/>
      <c r="H29" s="634"/>
      <c r="I29" s="19"/>
      <c r="J29" s="14"/>
      <c r="K29" s="15"/>
      <c r="L29" s="241" t="s">
        <v>12</v>
      </c>
      <c r="M29" s="17">
        <f>ROUND(M27*0.02,0)</f>
        <v>214</v>
      </c>
      <c r="N29" s="62"/>
    </row>
    <row r="30" spans="1:14" s="63" customFormat="1">
      <c r="A30" s="64"/>
      <c r="B30" s="12">
        <v>17</v>
      </c>
      <c r="C30" s="673" t="s">
        <v>56</v>
      </c>
      <c r="D30" s="674"/>
      <c r="E30" s="674"/>
      <c r="F30" s="674"/>
      <c r="G30" s="674"/>
      <c r="H30" s="674"/>
      <c r="I30" s="674"/>
      <c r="J30" s="14"/>
      <c r="K30" s="15"/>
      <c r="L30" s="241" t="s">
        <v>12</v>
      </c>
      <c r="M30" s="17">
        <f>SUM(M27:M29)</f>
        <v>11016</v>
      </c>
      <c r="N30" s="62"/>
    </row>
    <row r="31" spans="1:14" s="63" customFormat="1">
      <c r="A31" s="64"/>
      <c r="B31" s="12">
        <v>18</v>
      </c>
      <c r="C31" s="672" t="s">
        <v>291</v>
      </c>
      <c r="D31" s="672"/>
      <c r="E31" s="672"/>
      <c r="F31" s="672"/>
      <c r="G31" s="672"/>
      <c r="H31" s="672"/>
      <c r="I31" s="13"/>
      <c r="J31" s="237" t="s">
        <v>12</v>
      </c>
      <c r="K31" s="9">
        <f>IF('Data Sheet'!M99="Yes",'Data Sheet'!M101,0)</f>
        <v>0</v>
      </c>
      <c r="L31" s="241"/>
      <c r="M31" s="17"/>
      <c r="N31" s="62"/>
    </row>
    <row r="32" spans="1:14" s="63" customFormat="1">
      <c r="A32" s="64"/>
      <c r="B32" s="12">
        <v>19</v>
      </c>
      <c r="C32" s="672" t="s">
        <v>57</v>
      </c>
      <c r="D32" s="672"/>
      <c r="E32" s="672"/>
      <c r="F32" s="672"/>
      <c r="G32" s="672"/>
      <c r="H32" s="672"/>
      <c r="I32" s="13"/>
      <c r="J32" s="20"/>
      <c r="K32" s="21"/>
      <c r="L32" s="241" t="s">
        <v>12</v>
      </c>
      <c r="M32" s="17">
        <f>IF((M30-K31)&gt;0,M30-K31,0)</f>
        <v>11016</v>
      </c>
      <c r="N32" s="62"/>
    </row>
    <row r="33" spans="1:14" s="63" customFormat="1" ht="11.1" customHeight="1">
      <c r="A33" s="64"/>
      <c r="B33" s="12">
        <v>20</v>
      </c>
      <c r="C33" s="692" t="s">
        <v>92</v>
      </c>
      <c r="D33" s="18" t="s">
        <v>13</v>
      </c>
      <c r="E33" s="693" t="s">
        <v>93</v>
      </c>
      <c r="F33" s="693"/>
      <c r="G33" s="693"/>
      <c r="H33" s="693"/>
      <c r="I33" s="22"/>
      <c r="J33" s="20"/>
      <c r="K33" s="21"/>
      <c r="L33" s="241" t="s">
        <v>12</v>
      </c>
      <c r="M33" s="17">
        <v>0</v>
      </c>
      <c r="N33" s="62"/>
    </row>
    <row r="34" spans="1:14" s="63" customFormat="1" ht="24" customHeight="1" thickBot="1">
      <c r="A34" s="64"/>
      <c r="B34" s="12"/>
      <c r="C34" s="692"/>
      <c r="D34" s="23" t="s">
        <v>15</v>
      </c>
      <c r="E34" s="693" t="s">
        <v>94</v>
      </c>
      <c r="F34" s="693"/>
      <c r="G34" s="693"/>
      <c r="H34" s="693"/>
      <c r="I34" s="22"/>
      <c r="J34" s="20"/>
      <c r="K34" s="21"/>
      <c r="L34" s="242" t="s">
        <v>12</v>
      </c>
      <c r="M34" s="158">
        <f>'Data Sheet'!R40</f>
        <v>11016</v>
      </c>
      <c r="N34" s="62"/>
    </row>
    <row r="35" spans="1:14" s="244" customFormat="1" ht="18.95" customHeight="1" thickBot="1">
      <c r="A35" s="64"/>
      <c r="B35" s="24">
        <v>21</v>
      </c>
      <c r="C35" s="682" t="s">
        <v>292</v>
      </c>
      <c r="D35" s="683"/>
      <c r="E35" s="683"/>
      <c r="F35" s="683"/>
      <c r="G35" s="683"/>
      <c r="H35" s="683"/>
      <c r="I35" s="25"/>
      <c r="J35" s="680" t="str">
        <f>IF(M20&lt;1000001,IF(M32&lt;M34,"REFUNDABLE =","PAYABLE ="),"ERROR")</f>
        <v>PAYABLE =</v>
      </c>
      <c r="K35" s="681"/>
      <c r="L35" s="317" t="s">
        <v>12</v>
      </c>
      <c r="M35" s="318">
        <f>IF(M32&lt;M34,M34-M32,M32-M34)</f>
        <v>0</v>
      </c>
      <c r="N35" s="243"/>
    </row>
    <row r="36" spans="1:14" s="63" customFormat="1" ht="9.9499999999999993" customHeight="1" thickBot="1">
      <c r="A36" s="245"/>
      <c r="B36" s="652"/>
      <c r="C36" s="652"/>
      <c r="D36" s="652"/>
      <c r="E36" s="652"/>
      <c r="F36" s="652"/>
      <c r="G36" s="652"/>
      <c r="H36" s="652"/>
      <c r="I36" s="652"/>
      <c r="J36" s="652"/>
      <c r="K36" s="652"/>
      <c r="L36" s="652"/>
      <c r="M36" s="652"/>
      <c r="N36" s="62"/>
    </row>
    <row r="37" spans="1:14" s="63" customFormat="1">
      <c r="A37" s="64"/>
      <c r="B37" s="698" t="s">
        <v>58</v>
      </c>
      <c r="C37" s="698"/>
      <c r="D37" s="698"/>
      <c r="E37" s="698"/>
      <c r="F37" s="698"/>
      <c r="G37" s="698"/>
      <c r="H37" s="698"/>
      <c r="I37" s="698"/>
      <c r="J37" s="698"/>
      <c r="K37" s="698"/>
      <c r="L37" s="698"/>
      <c r="M37" s="698"/>
      <c r="N37" s="62"/>
    </row>
    <row r="38" spans="1:14" s="63" customFormat="1">
      <c r="A38" s="64"/>
      <c r="B38" s="699" t="s">
        <v>104</v>
      </c>
      <c r="C38" s="699"/>
      <c r="D38" s="699"/>
      <c r="E38" s="699"/>
      <c r="F38" s="699"/>
      <c r="G38" s="699"/>
      <c r="H38" s="699"/>
      <c r="I38" s="699"/>
      <c r="J38" s="699"/>
      <c r="K38" s="699"/>
      <c r="L38" s="699"/>
      <c r="M38" s="699"/>
      <c r="N38" s="62"/>
    </row>
    <row r="39" spans="1:14" s="63" customFormat="1" ht="12.75" customHeight="1">
      <c r="A39" s="64"/>
      <c r="B39" s="700" t="s">
        <v>73</v>
      </c>
      <c r="C39" s="653" t="s">
        <v>74</v>
      </c>
      <c r="D39" s="659"/>
      <c r="E39" s="667" t="s">
        <v>75</v>
      </c>
      <c r="F39" s="667" t="s">
        <v>76</v>
      </c>
      <c r="G39" s="667" t="s">
        <v>77</v>
      </c>
      <c r="H39" s="667" t="s">
        <v>81</v>
      </c>
      <c r="I39" s="653" t="s">
        <v>78</v>
      </c>
      <c r="J39" s="659"/>
      <c r="K39" s="667" t="s">
        <v>79</v>
      </c>
      <c r="L39" s="653" t="s">
        <v>80</v>
      </c>
      <c r="M39" s="654"/>
      <c r="N39" s="62"/>
    </row>
    <row r="40" spans="1:14" s="63" customFormat="1">
      <c r="A40" s="64"/>
      <c r="B40" s="701"/>
      <c r="C40" s="655"/>
      <c r="D40" s="660"/>
      <c r="E40" s="668"/>
      <c r="F40" s="668"/>
      <c r="G40" s="668"/>
      <c r="H40" s="668"/>
      <c r="I40" s="655"/>
      <c r="J40" s="660"/>
      <c r="K40" s="668"/>
      <c r="L40" s="655"/>
      <c r="M40" s="656"/>
      <c r="N40" s="62"/>
    </row>
    <row r="41" spans="1:14" s="63" customFormat="1">
      <c r="A41" s="64"/>
      <c r="B41" s="702"/>
      <c r="C41" s="657"/>
      <c r="D41" s="661"/>
      <c r="E41" s="669"/>
      <c r="F41" s="669"/>
      <c r="G41" s="669"/>
      <c r="H41" s="669"/>
      <c r="I41" s="657"/>
      <c r="J41" s="661"/>
      <c r="K41" s="669"/>
      <c r="L41" s="657"/>
      <c r="M41" s="658"/>
      <c r="N41" s="62"/>
    </row>
    <row r="42" spans="1:14" s="63" customFormat="1" ht="11.45" customHeight="1">
      <c r="A42" s="64"/>
      <c r="B42" s="26">
        <v>1</v>
      </c>
      <c r="C42" s="662"/>
      <c r="D42" s="662"/>
      <c r="E42" s="323"/>
      <c r="F42" s="323"/>
      <c r="G42" s="323"/>
      <c r="H42" s="325"/>
      <c r="I42" s="663"/>
      <c r="J42" s="664"/>
      <c r="K42" s="319"/>
      <c r="L42" s="665"/>
      <c r="M42" s="666"/>
      <c r="N42" s="62"/>
    </row>
    <row r="43" spans="1:14" s="63" customFormat="1" ht="11.45" customHeight="1">
      <c r="A43" s="64"/>
      <c r="B43" s="26">
        <v>2</v>
      </c>
      <c r="C43" s="662"/>
      <c r="D43" s="662"/>
      <c r="E43" s="323"/>
      <c r="F43" s="323"/>
      <c r="G43" s="323"/>
      <c r="H43" s="325"/>
      <c r="I43" s="663"/>
      <c r="J43" s="664"/>
      <c r="K43" s="319"/>
      <c r="L43" s="665"/>
      <c r="M43" s="666"/>
      <c r="N43" s="62"/>
    </row>
    <row r="44" spans="1:14" s="63" customFormat="1" ht="11.45" customHeight="1">
      <c r="A44" s="64"/>
      <c r="B44" s="26">
        <v>3</v>
      </c>
      <c r="C44" s="662"/>
      <c r="D44" s="662"/>
      <c r="E44" s="323"/>
      <c r="F44" s="323"/>
      <c r="G44" s="323"/>
      <c r="H44" s="325"/>
      <c r="I44" s="663"/>
      <c r="J44" s="664"/>
      <c r="K44" s="319"/>
      <c r="L44" s="665"/>
      <c r="M44" s="666"/>
      <c r="N44" s="62"/>
    </row>
    <row r="45" spans="1:14" s="63" customFormat="1" ht="11.45" customHeight="1">
      <c r="A45" s="64"/>
      <c r="B45" s="26">
        <v>4</v>
      </c>
      <c r="C45" s="662"/>
      <c r="D45" s="662"/>
      <c r="E45" s="323"/>
      <c r="F45" s="323"/>
      <c r="G45" s="323"/>
      <c r="H45" s="325"/>
      <c r="I45" s="663"/>
      <c r="J45" s="664"/>
      <c r="K45" s="319"/>
      <c r="L45" s="665"/>
      <c r="M45" s="666"/>
      <c r="N45" s="62"/>
    </row>
    <row r="46" spans="1:14" s="63" customFormat="1" ht="11.45" customHeight="1">
      <c r="A46" s="64"/>
      <c r="B46" s="26">
        <v>5</v>
      </c>
      <c r="C46" s="662"/>
      <c r="D46" s="662"/>
      <c r="E46" s="323"/>
      <c r="F46" s="323"/>
      <c r="G46" s="323"/>
      <c r="H46" s="325"/>
      <c r="I46" s="663"/>
      <c r="J46" s="664"/>
      <c r="K46" s="319"/>
      <c r="L46" s="665"/>
      <c r="M46" s="666"/>
      <c r="N46" s="62"/>
    </row>
    <row r="47" spans="1:14" s="63" customFormat="1" ht="11.45" customHeight="1">
      <c r="A47" s="64"/>
      <c r="B47" s="26">
        <v>6</v>
      </c>
      <c r="C47" s="662"/>
      <c r="D47" s="662"/>
      <c r="E47" s="323"/>
      <c r="F47" s="323"/>
      <c r="G47" s="323"/>
      <c r="H47" s="325"/>
      <c r="I47" s="663"/>
      <c r="J47" s="664"/>
      <c r="K47" s="319"/>
      <c r="L47" s="665"/>
      <c r="M47" s="666"/>
      <c r="N47" s="62"/>
    </row>
    <row r="48" spans="1:14" s="63" customFormat="1" ht="11.45" customHeight="1">
      <c r="A48" s="64"/>
      <c r="B48" s="26">
        <v>7</v>
      </c>
      <c r="C48" s="662"/>
      <c r="D48" s="662"/>
      <c r="E48" s="323"/>
      <c r="F48" s="323"/>
      <c r="G48" s="323"/>
      <c r="H48" s="325"/>
      <c r="I48" s="663"/>
      <c r="J48" s="664"/>
      <c r="K48" s="319"/>
      <c r="L48" s="665"/>
      <c r="M48" s="666"/>
      <c r="N48" s="62"/>
    </row>
    <row r="49" spans="1:14" s="63" customFormat="1" ht="11.45" customHeight="1">
      <c r="A49" s="64"/>
      <c r="B49" s="26">
        <v>8</v>
      </c>
      <c r="C49" s="662"/>
      <c r="D49" s="662"/>
      <c r="E49" s="323"/>
      <c r="F49" s="323"/>
      <c r="G49" s="323"/>
      <c r="H49" s="325"/>
      <c r="I49" s="663"/>
      <c r="J49" s="664"/>
      <c r="K49" s="319"/>
      <c r="L49" s="665"/>
      <c r="M49" s="666"/>
      <c r="N49" s="62"/>
    </row>
    <row r="50" spans="1:14" s="63" customFormat="1" ht="11.45" customHeight="1">
      <c r="A50" s="64"/>
      <c r="B50" s="26">
        <v>9</v>
      </c>
      <c r="C50" s="662"/>
      <c r="D50" s="662"/>
      <c r="E50" s="323"/>
      <c r="F50" s="323"/>
      <c r="G50" s="323"/>
      <c r="H50" s="325"/>
      <c r="I50" s="663"/>
      <c r="J50" s="664"/>
      <c r="K50" s="319"/>
      <c r="L50" s="665"/>
      <c r="M50" s="666"/>
      <c r="N50" s="62"/>
    </row>
    <row r="51" spans="1:14" s="63" customFormat="1" ht="11.45" customHeight="1">
      <c r="A51" s="64"/>
      <c r="B51" s="26">
        <v>10</v>
      </c>
      <c r="C51" s="662"/>
      <c r="D51" s="662"/>
      <c r="E51" s="323"/>
      <c r="F51" s="323"/>
      <c r="G51" s="323"/>
      <c r="H51" s="325"/>
      <c r="I51" s="663"/>
      <c r="J51" s="664"/>
      <c r="K51" s="319"/>
      <c r="L51" s="665"/>
      <c r="M51" s="666"/>
      <c r="N51" s="62"/>
    </row>
    <row r="52" spans="1:14" s="63" customFormat="1" ht="11.45" customHeight="1">
      <c r="A52" s="64"/>
      <c r="B52" s="26">
        <v>11</v>
      </c>
      <c r="C52" s="662"/>
      <c r="D52" s="662"/>
      <c r="E52" s="323"/>
      <c r="F52" s="323"/>
      <c r="G52" s="323"/>
      <c r="H52" s="325"/>
      <c r="I52" s="663"/>
      <c r="J52" s="664"/>
      <c r="K52" s="319"/>
      <c r="L52" s="665"/>
      <c r="M52" s="666"/>
      <c r="N52" s="62"/>
    </row>
    <row r="53" spans="1:14" s="63" customFormat="1" ht="11.45" customHeight="1" thickBot="1">
      <c r="A53" s="64"/>
      <c r="B53" s="27">
        <v>12</v>
      </c>
      <c r="C53" s="687"/>
      <c r="D53" s="687"/>
      <c r="E53" s="324"/>
      <c r="F53" s="324"/>
      <c r="G53" s="324"/>
      <c r="H53" s="326"/>
      <c r="I53" s="688"/>
      <c r="J53" s="689"/>
      <c r="K53" s="320"/>
      <c r="L53" s="670"/>
      <c r="M53" s="671"/>
      <c r="N53" s="62"/>
    </row>
    <row r="54" spans="1:14" s="63" customFormat="1" ht="6" customHeight="1">
      <c r="A54" s="64"/>
      <c r="B54" s="28"/>
      <c r="C54" s="28"/>
      <c r="D54" s="28"/>
      <c r="E54" s="28"/>
      <c r="F54" s="28"/>
      <c r="G54" s="28"/>
      <c r="H54" s="29"/>
      <c r="I54" s="29"/>
      <c r="J54" s="28"/>
      <c r="K54" s="28"/>
      <c r="L54" s="28"/>
      <c r="M54" s="28"/>
      <c r="N54" s="62"/>
    </row>
    <row r="55" spans="1:14" s="63" customFormat="1" ht="15" customHeight="1">
      <c r="A55" s="64"/>
      <c r="B55" s="690" t="str">
        <f ca="1">CONCATENATE("          I,  ",'Data Sheet'!N130,",  working in the capacity of  ",'Data Sheet'!N131,"  do hereby certify that the sum of Rs. ",'Data Sheet'!R40,"  (",'Data Sheet'!H157,")  ","has been deducted at source and paid to the credit of the Central Government. I further certify that the Information  given above is true, complete and correct based on the books of account, documents and other available records.")</f>
        <v xml:space="preserve">          I,  Smt S ANJILI DEVI,  working in the capacity of  Principal  do hereby certify that the sum of Rs. 11016  (Rupees Eleven Thousands Sixteen Only)  has been deducted at source and paid to the credit of the Central Government. I further certify that the Information  given above is true, complete and correct based on the books of account, documents and other available records.</v>
      </c>
      <c r="C55" s="690"/>
      <c r="D55" s="690"/>
      <c r="E55" s="690"/>
      <c r="F55" s="690"/>
      <c r="G55" s="690"/>
      <c r="H55" s="690"/>
      <c r="I55" s="690"/>
      <c r="J55" s="690"/>
      <c r="K55" s="690"/>
      <c r="L55" s="690"/>
      <c r="M55" s="690"/>
      <c r="N55" s="62"/>
    </row>
    <row r="56" spans="1:14" s="63" customFormat="1" ht="15" customHeight="1">
      <c r="A56" s="64"/>
      <c r="B56" s="690"/>
      <c r="C56" s="690"/>
      <c r="D56" s="690"/>
      <c r="E56" s="690"/>
      <c r="F56" s="690"/>
      <c r="G56" s="690"/>
      <c r="H56" s="690"/>
      <c r="I56" s="690"/>
      <c r="J56" s="690"/>
      <c r="K56" s="690"/>
      <c r="L56" s="690"/>
      <c r="M56" s="690"/>
      <c r="N56" s="62"/>
    </row>
    <row r="57" spans="1:14" s="63" customFormat="1" ht="15" customHeight="1">
      <c r="A57" s="64"/>
      <c r="B57" s="690"/>
      <c r="C57" s="690"/>
      <c r="D57" s="690"/>
      <c r="E57" s="690"/>
      <c r="F57" s="690"/>
      <c r="G57" s="690"/>
      <c r="H57" s="690"/>
      <c r="I57" s="690"/>
      <c r="J57" s="690"/>
      <c r="K57" s="690"/>
      <c r="L57" s="690"/>
      <c r="M57" s="690"/>
      <c r="N57" s="62"/>
    </row>
    <row r="58" spans="1:14" s="63" customFormat="1" ht="15" customHeight="1">
      <c r="A58" s="64"/>
      <c r="B58" s="690"/>
      <c r="C58" s="690"/>
      <c r="D58" s="690"/>
      <c r="E58" s="690"/>
      <c r="F58" s="690"/>
      <c r="G58" s="690"/>
      <c r="H58" s="690"/>
      <c r="I58" s="690"/>
      <c r="J58" s="690"/>
      <c r="K58" s="690"/>
      <c r="L58" s="690"/>
      <c r="M58" s="690"/>
      <c r="N58" s="62"/>
    </row>
    <row r="59" spans="1:14" s="63" customFormat="1" ht="9.9499999999999993" customHeight="1">
      <c r="A59" s="64"/>
      <c r="B59" s="30"/>
      <c r="C59" s="30"/>
      <c r="D59" s="30"/>
      <c r="E59" s="30"/>
      <c r="F59" s="30"/>
      <c r="G59" s="30"/>
      <c r="H59" s="30"/>
      <c r="I59" s="30"/>
      <c r="J59" s="30"/>
      <c r="K59" s="30"/>
      <c r="L59" s="30"/>
      <c r="M59" s="30"/>
      <c r="N59" s="62"/>
    </row>
    <row r="60" spans="1:14" s="63" customFormat="1" ht="9.9499999999999993" customHeight="1">
      <c r="A60" s="64"/>
      <c r="B60" s="3"/>
      <c r="C60" s="3"/>
      <c r="D60" s="3"/>
      <c r="E60" s="3"/>
      <c r="F60" s="3"/>
      <c r="G60" s="3"/>
      <c r="H60" s="3"/>
      <c r="I60" s="3"/>
      <c r="J60" s="3"/>
      <c r="K60" s="3"/>
      <c r="L60" s="3"/>
      <c r="M60" s="3"/>
      <c r="N60" s="62"/>
    </row>
    <row r="61" spans="1:14" s="63" customFormat="1" ht="12.6" customHeight="1">
      <c r="A61" s="64"/>
      <c r="B61" s="3"/>
      <c r="C61" s="3"/>
      <c r="D61" s="3"/>
      <c r="E61" s="3"/>
      <c r="F61" s="3"/>
      <c r="G61" s="3"/>
      <c r="I61" s="685" t="s">
        <v>60</v>
      </c>
      <c r="J61" s="685"/>
      <c r="K61" s="685"/>
      <c r="L61" s="685"/>
      <c r="M61" s="685"/>
      <c r="N61" s="62"/>
    </row>
    <row r="62" spans="1:14" s="63" customFormat="1" ht="12.6" customHeight="1">
      <c r="A62" s="64"/>
      <c r="B62" s="677" t="s">
        <v>59</v>
      </c>
      <c r="C62" s="677"/>
      <c r="D62" s="684" t="str">
        <f>'Data Sheet'!K8</f>
        <v>A P Model School, L.Kota, Vizianagaram</v>
      </c>
      <c r="E62" s="684"/>
      <c r="F62" s="684"/>
      <c r="G62" s="684"/>
      <c r="H62" s="157"/>
      <c r="I62" s="685"/>
      <c r="J62" s="685"/>
      <c r="K62" s="685"/>
      <c r="L62" s="685"/>
      <c r="M62" s="685"/>
      <c r="N62" s="62"/>
    </row>
    <row r="63" spans="1:14" s="63" customFormat="1">
      <c r="A63" s="64"/>
      <c r="B63" s="677" t="s">
        <v>61</v>
      </c>
      <c r="C63" s="677"/>
      <c r="D63" s="686"/>
      <c r="E63" s="686"/>
      <c r="F63" s="246"/>
      <c r="G63" s="2"/>
      <c r="I63" s="691" t="str">
        <f>CONCATENATE("(  ",'Data Sheet'!N130,"  )")</f>
        <v>(  Smt S ANJILI DEVI  )</v>
      </c>
      <c r="J63" s="691"/>
      <c r="K63" s="691"/>
      <c r="L63" s="691"/>
      <c r="M63" s="691"/>
      <c r="N63" s="62"/>
    </row>
    <row r="64" spans="1:14" s="63" customFormat="1" ht="8.1" customHeight="1" thickBot="1">
      <c r="A64" s="232"/>
      <c r="B64" s="31"/>
      <c r="C64" s="31"/>
      <c r="D64" s="31"/>
      <c r="E64" s="31"/>
      <c r="F64" s="32"/>
      <c r="G64" s="33"/>
      <c r="H64" s="233"/>
      <c r="I64" s="233"/>
      <c r="J64" s="233"/>
      <c r="K64" s="233"/>
      <c r="L64" s="233"/>
      <c r="M64" s="233"/>
      <c r="N64" s="234"/>
    </row>
    <row r="65" spans="1:14" ht="13.5" thickTop="1">
      <c r="A65" s="565" t="s">
        <v>127</v>
      </c>
      <c r="B65" s="565"/>
      <c r="C65" s="565"/>
      <c r="D65" s="565"/>
      <c r="E65" s="565"/>
      <c r="F65" s="565"/>
      <c r="G65" s="565"/>
      <c r="H65" s="565"/>
      <c r="I65" s="565"/>
      <c r="J65" s="565"/>
      <c r="K65" s="565"/>
      <c r="L65" s="565"/>
      <c r="M65" s="565"/>
      <c r="N65" s="565"/>
    </row>
  </sheetData>
  <sheetProtection password="E8F5" sheet="1" objects="1" scenarios="1" selectLockedCells="1"/>
  <mergeCells count="89">
    <mergeCell ref="C47:D47"/>
    <mergeCell ref="C48:D48"/>
    <mergeCell ref="C33:C34"/>
    <mergeCell ref="E33:H33"/>
    <mergeCell ref="E34:H34"/>
    <mergeCell ref="C46:D46"/>
    <mergeCell ref="C44:D44"/>
    <mergeCell ref="C45:D45"/>
    <mergeCell ref="E39:E41"/>
    <mergeCell ref="F39:F41"/>
    <mergeCell ref="G39:G41"/>
    <mergeCell ref="B37:M37"/>
    <mergeCell ref="B38:M38"/>
    <mergeCell ref="B39:B41"/>
    <mergeCell ref="I48:J48"/>
    <mergeCell ref="I46:J46"/>
    <mergeCell ref="C4:I5"/>
    <mergeCell ref="C16:I16"/>
    <mergeCell ref="D6:H6"/>
    <mergeCell ref="D7:H7"/>
    <mergeCell ref="D8:H8"/>
    <mergeCell ref="D15:H15"/>
    <mergeCell ref="D10:H10"/>
    <mergeCell ref="B63:C63"/>
    <mergeCell ref="D63:E63"/>
    <mergeCell ref="I50:J50"/>
    <mergeCell ref="I52:J52"/>
    <mergeCell ref="C53:D53"/>
    <mergeCell ref="I53:J53"/>
    <mergeCell ref="I51:J51"/>
    <mergeCell ref="B55:M58"/>
    <mergeCell ref="C50:D50"/>
    <mergeCell ref="C52:D52"/>
    <mergeCell ref="B62:C62"/>
    <mergeCell ref="I63:M63"/>
    <mergeCell ref="C49:D49"/>
    <mergeCell ref="D62:G62"/>
    <mergeCell ref="I61:M62"/>
    <mergeCell ref="L52:M52"/>
    <mergeCell ref="C51:D51"/>
    <mergeCell ref="L51:M51"/>
    <mergeCell ref="L50:M50"/>
    <mergeCell ref="I49:J49"/>
    <mergeCell ref="I47:J47"/>
    <mergeCell ref="L46:M46"/>
    <mergeCell ref="L47:M47"/>
    <mergeCell ref="L48:M48"/>
    <mergeCell ref="L49:M49"/>
    <mergeCell ref="I45:J45"/>
    <mergeCell ref="L45:M45"/>
    <mergeCell ref="J35:K35"/>
    <mergeCell ref="C35:H35"/>
    <mergeCell ref="C18:H18"/>
    <mergeCell ref="C20:H20"/>
    <mergeCell ref="C29:H29"/>
    <mergeCell ref="C31:H31"/>
    <mergeCell ref="C32:H32"/>
    <mergeCell ref="B2:M2"/>
    <mergeCell ref="C21:H21"/>
    <mergeCell ref="C28:I28"/>
    <mergeCell ref="C30:I30"/>
    <mergeCell ref="C27:H27"/>
    <mergeCell ref="D22:H22"/>
    <mergeCell ref="D23:H23"/>
    <mergeCell ref="D24:H24"/>
    <mergeCell ref="C25:H25"/>
    <mergeCell ref="C26:I26"/>
    <mergeCell ref="D14:H14"/>
    <mergeCell ref="D9:H9"/>
    <mergeCell ref="D12:H12"/>
    <mergeCell ref="D13:H13"/>
    <mergeCell ref="D11:H11"/>
    <mergeCell ref="B4:B5"/>
    <mergeCell ref="A65:N65"/>
    <mergeCell ref="B36:M36"/>
    <mergeCell ref="L39:M41"/>
    <mergeCell ref="C39:D41"/>
    <mergeCell ref="I39:J41"/>
    <mergeCell ref="C42:D42"/>
    <mergeCell ref="I42:J42"/>
    <mergeCell ref="L42:M42"/>
    <mergeCell ref="C43:D43"/>
    <mergeCell ref="K39:K41"/>
    <mergeCell ref="H39:H41"/>
    <mergeCell ref="I43:J43"/>
    <mergeCell ref="L43:M43"/>
    <mergeCell ref="L53:M53"/>
    <mergeCell ref="I44:J44"/>
    <mergeCell ref="L44:M44"/>
  </mergeCells>
  <phoneticPr fontId="11" type="noConversion"/>
  <dataValidations count="2">
    <dataValidation type="date" operator="greaterThan" allowBlank="1" showInputMessage="1" showErrorMessage="1" error="Invalid Date" prompt="Enter the date in DD-MMM-YYYY format. Example 06-Mar-2017" sqref="K42:K53">
      <formula1>42826</formula1>
    </dataValidation>
    <dataValidation type="date" operator="greaterThan" allowBlank="1" showInputMessage="1" showErrorMessage="1" error="Invalid Date" prompt="Enter the date of issue (Later than 31-Mar-2018) in DD-MMM-YYYY format. Example 06-May-2018" sqref="D63:E63">
      <formula1>43191</formula1>
    </dataValidation>
  </dataValidations>
  <printOptions horizontalCentered="1"/>
  <pageMargins left="0.5" right="0.5" top="0.5" bottom="0.5" header="0.5" footer="0.5"/>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U31"/>
  <sheetViews>
    <sheetView workbookViewId="0"/>
  </sheetViews>
  <sheetFormatPr defaultRowHeight="12.75"/>
  <cols>
    <col min="1" max="1" width="2.28515625" style="43" customWidth="1"/>
    <col min="2" max="3" width="10.7109375" style="43" customWidth="1"/>
    <col min="4" max="4" width="6.7109375" style="43" customWidth="1"/>
    <col min="5" max="5" width="4.7109375" style="43" customWidth="1"/>
    <col min="6" max="6" width="7.7109375" style="43" customWidth="1"/>
    <col min="7" max="7" width="6.7109375" style="43" customWidth="1"/>
    <col min="8" max="8" width="7.7109375" style="43" customWidth="1"/>
    <col min="9" max="9" width="4.7109375" style="43" customWidth="1"/>
    <col min="10" max="11" width="7.7109375" style="43" customWidth="1"/>
    <col min="12" max="15" width="5.7109375" style="43" customWidth="1"/>
    <col min="16" max="16" width="6.7109375" style="43" customWidth="1"/>
    <col min="17" max="18" width="4.7109375" style="43" customWidth="1"/>
    <col min="19" max="20" width="7.7109375" style="43" customWidth="1"/>
    <col min="21" max="21" width="2.28515625" style="43" customWidth="1"/>
    <col min="22" max="16384" width="9.140625" style="43"/>
  </cols>
  <sheetData>
    <row r="1" spans="1:21" ht="9.9499999999999993" customHeight="1" thickTop="1" thickBot="1">
      <c r="A1" s="40"/>
      <c r="B1" s="41"/>
      <c r="C1" s="41"/>
      <c r="D1" s="41"/>
      <c r="E1" s="41"/>
      <c r="F1" s="41"/>
      <c r="G1" s="41"/>
      <c r="H1" s="41"/>
      <c r="I1" s="41"/>
      <c r="J1" s="41"/>
      <c r="K1" s="41"/>
      <c r="L1" s="41"/>
      <c r="M1" s="41"/>
      <c r="N1" s="41"/>
      <c r="O1" s="41"/>
      <c r="P1" s="41"/>
      <c r="Q1" s="41"/>
      <c r="R1" s="41"/>
      <c r="S1" s="41"/>
      <c r="T1" s="41"/>
      <c r="U1" s="42"/>
    </row>
    <row r="2" spans="1:21" ht="20.100000000000001" customHeight="1" thickBot="1">
      <c r="A2" s="44"/>
      <c r="B2" s="703" t="s">
        <v>126</v>
      </c>
      <c r="C2" s="704"/>
      <c r="D2" s="704"/>
      <c r="E2" s="704"/>
      <c r="F2" s="704"/>
      <c r="G2" s="704"/>
      <c r="H2" s="704"/>
      <c r="I2" s="704"/>
      <c r="J2" s="704"/>
      <c r="K2" s="704"/>
      <c r="L2" s="704"/>
      <c r="M2" s="704"/>
      <c r="N2" s="704"/>
      <c r="O2" s="704"/>
      <c r="P2" s="704"/>
      <c r="Q2" s="704"/>
      <c r="R2" s="704"/>
      <c r="S2" s="704"/>
      <c r="T2" s="705"/>
      <c r="U2" s="45"/>
    </row>
    <row r="3" spans="1:21" ht="9.9499999999999993" customHeight="1" thickBot="1">
      <c r="A3" s="44"/>
      <c r="B3" s="46"/>
      <c r="C3" s="46"/>
      <c r="D3" s="46"/>
      <c r="E3" s="46"/>
      <c r="F3" s="46"/>
      <c r="G3" s="46"/>
      <c r="H3" s="46"/>
      <c r="I3" s="46"/>
      <c r="J3" s="46"/>
      <c r="K3" s="46"/>
      <c r="L3" s="46"/>
      <c r="M3" s="46"/>
      <c r="N3" s="46"/>
      <c r="O3" s="46"/>
      <c r="P3" s="46"/>
      <c r="Q3" s="46"/>
      <c r="R3" s="46"/>
      <c r="S3" s="46"/>
      <c r="T3" s="46"/>
      <c r="U3" s="45"/>
    </row>
    <row r="4" spans="1:21" ht="30" customHeight="1" thickBot="1">
      <c r="A4" s="44"/>
      <c r="B4" s="703" t="str">
        <f>CONCATENATE("Statement showing monthwise income of ",'Data Sheet'!N128,", ",'Data Sheet'!N129,", A P Model School, ",'Data Sheet'!D10,", ",'Data Sheet'!D11,", for the Financial Year : 2017-2018")</f>
        <v>Statement showing monthwise income of Sri CH VENKAT RAMANA MURTY, PGT - Mathematics, A P Model School, L.Kota, Vizianagaram, for the Financial Year : 2017-2018</v>
      </c>
      <c r="C4" s="704"/>
      <c r="D4" s="704"/>
      <c r="E4" s="704"/>
      <c r="F4" s="704"/>
      <c r="G4" s="704"/>
      <c r="H4" s="704"/>
      <c r="I4" s="704"/>
      <c r="J4" s="704"/>
      <c r="K4" s="704"/>
      <c r="L4" s="704"/>
      <c r="M4" s="704"/>
      <c r="N4" s="704"/>
      <c r="O4" s="704"/>
      <c r="P4" s="704"/>
      <c r="Q4" s="704"/>
      <c r="R4" s="704"/>
      <c r="S4" s="704"/>
      <c r="T4" s="705"/>
      <c r="U4" s="45"/>
    </row>
    <row r="5" spans="1:21" ht="9.9499999999999993" customHeight="1" thickBot="1">
      <c r="A5" s="44"/>
      <c r="B5" s="706"/>
      <c r="C5" s="706"/>
      <c r="D5" s="706"/>
      <c r="E5" s="706"/>
      <c r="F5" s="706"/>
      <c r="G5" s="706"/>
      <c r="H5" s="706"/>
      <c r="I5" s="706"/>
      <c r="J5" s="706"/>
      <c r="K5" s="706"/>
      <c r="L5" s="706"/>
      <c r="M5" s="706"/>
      <c r="N5" s="706"/>
      <c r="O5" s="706"/>
      <c r="P5" s="706"/>
      <c r="Q5" s="706"/>
      <c r="R5" s="706"/>
      <c r="S5" s="706"/>
      <c r="T5" s="706"/>
      <c r="U5" s="45"/>
    </row>
    <row r="6" spans="1:21" ht="69.95" customHeight="1">
      <c r="A6" s="44"/>
      <c r="B6" s="435" t="s">
        <v>106</v>
      </c>
      <c r="C6" s="372" t="s">
        <v>107</v>
      </c>
      <c r="D6" s="372" t="s">
        <v>108</v>
      </c>
      <c r="E6" s="366" t="s">
        <v>109</v>
      </c>
      <c r="F6" s="435" t="s">
        <v>110</v>
      </c>
      <c r="G6" s="372" t="s">
        <v>111</v>
      </c>
      <c r="H6" s="372"/>
      <c r="I6" s="372" t="s">
        <v>112</v>
      </c>
      <c r="J6" s="366"/>
      <c r="K6" s="510" t="s">
        <v>113</v>
      </c>
      <c r="L6" s="508" t="s">
        <v>114</v>
      </c>
      <c r="M6" s="372" t="s">
        <v>115</v>
      </c>
      <c r="N6" s="372" t="s">
        <v>116</v>
      </c>
      <c r="O6" s="372" t="s">
        <v>117</v>
      </c>
      <c r="P6" s="372" t="s">
        <v>322</v>
      </c>
      <c r="Q6" s="372" t="s">
        <v>118</v>
      </c>
      <c r="R6" s="372" t="s">
        <v>335</v>
      </c>
      <c r="S6" s="372" t="s">
        <v>336</v>
      </c>
      <c r="T6" s="366" t="s">
        <v>337</v>
      </c>
      <c r="U6" s="45"/>
    </row>
    <row r="7" spans="1:21" ht="30" customHeight="1" thickBot="1">
      <c r="A7" s="44"/>
      <c r="B7" s="437"/>
      <c r="C7" s="374"/>
      <c r="D7" s="374"/>
      <c r="E7" s="368"/>
      <c r="F7" s="437"/>
      <c r="G7" s="105" t="s">
        <v>122</v>
      </c>
      <c r="H7" s="105" t="s">
        <v>12</v>
      </c>
      <c r="I7" s="105" t="s">
        <v>122</v>
      </c>
      <c r="J7" s="106" t="s">
        <v>12</v>
      </c>
      <c r="K7" s="512"/>
      <c r="L7" s="509"/>
      <c r="M7" s="374"/>
      <c r="N7" s="374"/>
      <c r="O7" s="374"/>
      <c r="P7" s="374"/>
      <c r="Q7" s="374"/>
      <c r="R7" s="374"/>
      <c r="S7" s="374"/>
      <c r="T7" s="368"/>
      <c r="U7" s="45"/>
    </row>
    <row r="8" spans="1:21" ht="15" customHeight="1">
      <c r="A8" s="44"/>
      <c r="B8" s="107">
        <f>'Data Sheet'!D25</f>
        <v>42795</v>
      </c>
      <c r="C8" s="108" t="str">
        <f>'Data Sheet'!E25</f>
        <v>31460-84970</v>
      </c>
      <c r="D8" s="108">
        <f>'Data Sheet'!F25</f>
        <v>36070</v>
      </c>
      <c r="E8" s="109">
        <f>'Data Sheet'!G25</f>
        <v>31</v>
      </c>
      <c r="F8" s="110">
        <f>'Data Sheet'!H25</f>
        <v>36070</v>
      </c>
      <c r="G8" s="108">
        <f>'Data Sheet'!I25</f>
        <v>18.34</v>
      </c>
      <c r="H8" s="111">
        <f>'Data Sheet'!J25</f>
        <v>6615</v>
      </c>
      <c r="I8" s="108">
        <f>'Data Sheet'!K25</f>
        <v>12</v>
      </c>
      <c r="J8" s="111">
        <f>'Data Sheet'!L25</f>
        <v>4328</v>
      </c>
      <c r="K8" s="112">
        <f>'Data Sheet'!M25</f>
        <v>47013</v>
      </c>
      <c r="L8" s="113">
        <f>'Data Sheet'!N25</f>
        <v>0</v>
      </c>
      <c r="M8" s="108">
        <f>'Data Sheet'!O25</f>
        <v>0</v>
      </c>
      <c r="N8" s="108">
        <f>'Data Sheet'!P25</f>
        <v>0</v>
      </c>
      <c r="O8" s="111">
        <f>'Data Sheet'!Q25</f>
        <v>200</v>
      </c>
      <c r="P8" s="108">
        <f>'Data Sheet'!R25</f>
        <v>0</v>
      </c>
      <c r="Q8" s="111">
        <f>'Data Sheet'!S25</f>
        <v>20</v>
      </c>
      <c r="R8" s="114">
        <f>'Data Sheet'!T25</f>
        <v>0</v>
      </c>
      <c r="S8" s="112">
        <f>'Data Sheet'!U25</f>
        <v>220</v>
      </c>
      <c r="T8" s="112">
        <f>'Data Sheet'!V25</f>
        <v>46793</v>
      </c>
      <c r="U8" s="45"/>
    </row>
    <row r="9" spans="1:21" ht="15" customHeight="1">
      <c r="A9" s="44"/>
      <c r="B9" s="115">
        <f>'Data Sheet'!D26</f>
        <v>42826</v>
      </c>
      <c r="C9" s="116" t="str">
        <f>'Data Sheet'!E26</f>
        <v>31460-84970</v>
      </c>
      <c r="D9" s="116">
        <f>'Data Sheet'!F26</f>
        <v>37100</v>
      </c>
      <c r="E9" s="117">
        <f>'Data Sheet'!G26</f>
        <v>30</v>
      </c>
      <c r="F9" s="110">
        <f>'Data Sheet'!H26</f>
        <v>37100</v>
      </c>
      <c r="G9" s="108">
        <f>'Data Sheet'!I26</f>
        <v>18.34</v>
      </c>
      <c r="H9" s="111">
        <f>'Data Sheet'!J26</f>
        <v>6804</v>
      </c>
      <c r="I9" s="116">
        <f>'Data Sheet'!K26</f>
        <v>12</v>
      </c>
      <c r="J9" s="111">
        <f>'Data Sheet'!L26</f>
        <v>4452</v>
      </c>
      <c r="K9" s="112">
        <f>'Data Sheet'!M26</f>
        <v>48356</v>
      </c>
      <c r="L9" s="118">
        <f>'Data Sheet'!N26</f>
        <v>0</v>
      </c>
      <c r="M9" s="116">
        <f>'Data Sheet'!O26</f>
        <v>0</v>
      </c>
      <c r="N9" s="116">
        <f>'Data Sheet'!P26</f>
        <v>0</v>
      </c>
      <c r="O9" s="119">
        <f>'Data Sheet'!Q26</f>
        <v>200</v>
      </c>
      <c r="P9" s="116">
        <f>'Data Sheet'!R26</f>
        <v>0</v>
      </c>
      <c r="Q9" s="119">
        <f>'Data Sheet'!S26</f>
        <v>0</v>
      </c>
      <c r="R9" s="120">
        <f>'Data Sheet'!T26</f>
        <v>0</v>
      </c>
      <c r="S9" s="112">
        <f>'Data Sheet'!U26</f>
        <v>200</v>
      </c>
      <c r="T9" s="112">
        <f>'Data Sheet'!V26</f>
        <v>48156</v>
      </c>
      <c r="U9" s="45"/>
    </row>
    <row r="10" spans="1:21" ht="15" customHeight="1">
      <c r="A10" s="44"/>
      <c r="B10" s="107">
        <f>'Data Sheet'!D27</f>
        <v>42856</v>
      </c>
      <c r="C10" s="116" t="str">
        <f>'Data Sheet'!E27</f>
        <v>31460-84970</v>
      </c>
      <c r="D10" s="116">
        <f>'Data Sheet'!F27</f>
        <v>37100</v>
      </c>
      <c r="E10" s="117">
        <f>'Data Sheet'!G27</f>
        <v>31</v>
      </c>
      <c r="F10" s="110">
        <f>'Data Sheet'!H27</f>
        <v>37100</v>
      </c>
      <c r="G10" s="108">
        <f>'Data Sheet'!I27</f>
        <v>18.34</v>
      </c>
      <c r="H10" s="111">
        <f>'Data Sheet'!J27</f>
        <v>6804</v>
      </c>
      <c r="I10" s="116">
        <f>'Data Sheet'!K27</f>
        <v>12</v>
      </c>
      <c r="J10" s="111">
        <f>'Data Sheet'!L27</f>
        <v>4452</v>
      </c>
      <c r="K10" s="112">
        <f>'Data Sheet'!M27</f>
        <v>48356</v>
      </c>
      <c r="L10" s="118">
        <f>'Data Sheet'!N27</f>
        <v>0</v>
      </c>
      <c r="M10" s="116">
        <f>'Data Sheet'!O27</f>
        <v>0</v>
      </c>
      <c r="N10" s="116">
        <f>'Data Sheet'!P27</f>
        <v>0</v>
      </c>
      <c r="O10" s="119">
        <f>'Data Sheet'!Q27</f>
        <v>200</v>
      </c>
      <c r="P10" s="116">
        <f>'Data Sheet'!R27</f>
        <v>0</v>
      </c>
      <c r="Q10" s="119">
        <f>'Data Sheet'!S27</f>
        <v>0</v>
      </c>
      <c r="R10" s="120">
        <f>'Data Sheet'!T27</f>
        <v>0</v>
      </c>
      <c r="S10" s="112">
        <f>'Data Sheet'!U27</f>
        <v>200</v>
      </c>
      <c r="T10" s="112">
        <f>'Data Sheet'!V27</f>
        <v>48156</v>
      </c>
      <c r="U10" s="45"/>
    </row>
    <row r="11" spans="1:21" ht="15" customHeight="1">
      <c r="A11" s="44"/>
      <c r="B11" s="115">
        <f>'Data Sheet'!D28</f>
        <v>42887</v>
      </c>
      <c r="C11" s="116" t="str">
        <f>'Data Sheet'!E28</f>
        <v>31460-84970</v>
      </c>
      <c r="D11" s="116">
        <f>'Data Sheet'!F28</f>
        <v>38130</v>
      </c>
      <c r="E11" s="117">
        <f>'Data Sheet'!G28</f>
        <v>30</v>
      </c>
      <c r="F11" s="110">
        <f>'Data Sheet'!H28</f>
        <v>38130</v>
      </c>
      <c r="G11" s="108">
        <f>'Data Sheet'!I28</f>
        <v>18.34</v>
      </c>
      <c r="H11" s="111">
        <f>'Data Sheet'!J28</f>
        <v>6993</v>
      </c>
      <c r="I11" s="116">
        <f>'Data Sheet'!K28</f>
        <v>12</v>
      </c>
      <c r="J11" s="111">
        <f>'Data Sheet'!L28</f>
        <v>4576</v>
      </c>
      <c r="K11" s="112">
        <f>'Data Sheet'!M28</f>
        <v>49699</v>
      </c>
      <c r="L11" s="118">
        <f>'Data Sheet'!N28</f>
        <v>0</v>
      </c>
      <c r="M11" s="116">
        <f>'Data Sheet'!O28</f>
        <v>0</v>
      </c>
      <c r="N11" s="116">
        <f>'Data Sheet'!P28</f>
        <v>0</v>
      </c>
      <c r="O11" s="119">
        <f>'Data Sheet'!Q28</f>
        <v>200</v>
      </c>
      <c r="P11" s="116">
        <f>'Data Sheet'!R28</f>
        <v>0</v>
      </c>
      <c r="Q11" s="119">
        <f>'Data Sheet'!S28</f>
        <v>0</v>
      </c>
      <c r="R11" s="120">
        <f>'Data Sheet'!T28</f>
        <v>0</v>
      </c>
      <c r="S11" s="112">
        <f>'Data Sheet'!U28</f>
        <v>200</v>
      </c>
      <c r="T11" s="112">
        <f>'Data Sheet'!V28</f>
        <v>49499</v>
      </c>
      <c r="U11" s="45"/>
    </row>
    <row r="12" spans="1:21" ht="15" customHeight="1">
      <c r="A12" s="44"/>
      <c r="B12" s="107">
        <f>'Data Sheet'!D29</f>
        <v>42917</v>
      </c>
      <c r="C12" s="116" t="str">
        <f>'Data Sheet'!E29</f>
        <v>31460-84970</v>
      </c>
      <c r="D12" s="116">
        <f>'Data Sheet'!F29</f>
        <v>38130</v>
      </c>
      <c r="E12" s="117">
        <f>'Data Sheet'!G29</f>
        <v>31</v>
      </c>
      <c r="F12" s="110">
        <f>'Data Sheet'!H29</f>
        <v>38130</v>
      </c>
      <c r="G12" s="108">
        <f>'Data Sheet'!I29</f>
        <v>18.34</v>
      </c>
      <c r="H12" s="111">
        <f>'Data Sheet'!J29</f>
        <v>6993</v>
      </c>
      <c r="I12" s="116">
        <f>'Data Sheet'!K29</f>
        <v>12</v>
      </c>
      <c r="J12" s="111">
        <f>'Data Sheet'!L29</f>
        <v>4576</v>
      </c>
      <c r="K12" s="112">
        <f>'Data Sheet'!M29</f>
        <v>49699</v>
      </c>
      <c r="L12" s="118">
        <f>'Data Sheet'!N29</f>
        <v>0</v>
      </c>
      <c r="M12" s="116">
        <f>'Data Sheet'!O29</f>
        <v>0</v>
      </c>
      <c r="N12" s="116">
        <f>'Data Sheet'!P29</f>
        <v>0</v>
      </c>
      <c r="O12" s="119">
        <f>'Data Sheet'!Q29</f>
        <v>200</v>
      </c>
      <c r="P12" s="116">
        <f>'Data Sheet'!R29</f>
        <v>0</v>
      </c>
      <c r="Q12" s="119">
        <f>'Data Sheet'!S29</f>
        <v>0</v>
      </c>
      <c r="R12" s="120">
        <f>'Data Sheet'!T29</f>
        <v>0</v>
      </c>
      <c r="S12" s="112">
        <f>'Data Sheet'!U29</f>
        <v>200</v>
      </c>
      <c r="T12" s="112">
        <f>'Data Sheet'!V29</f>
        <v>49499</v>
      </c>
      <c r="U12" s="45"/>
    </row>
    <row r="13" spans="1:21" ht="15" customHeight="1">
      <c r="A13" s="44"/>
      <c r="B13" s="115">
        <f>'Data Sheet'!D30</f>
        <v>42948</v>
      </c>
      <c r="C13" s="116" t="str">
        <f>'Data Sheet'!E30</f>
        <v>31460-84970</v>
      </c>
      <c r="D13" s="116">
        <f>'Data Sheet'!F30</f>
        <v>38130</v>
      </c>
      <c r="E13" s="117">
        <f>'Data Sheet'!G30</f>
        <v>31</v>
      </c>
      <c r="F13" s="110">
        <f>'Data Sheet'!H30</f>
        <v>38130</v>
      </c>
      <c r="G13" s="108">
        <f>'Data Sheet'!I30</f>
        <v>18.34</v>
      </c>
      <c r="H13" s="111">
        <f>'Data Sheet'!J30</f>
        <v>6993</v>
      </c>
      <c r="I13" s="116">
        <f>'Data Sheet'!K30</f>
        <v>12</v>
      </c>
      <c r="J13" s="111">
        <f>'Data Sheet'!L30</f>
        <v>4576</v>
      </c>
      <c r="K13" s="112">
        <f>'Data Sheet'!M30</f>
        <v>49699</v>
      </c>
      <c r="L13" s="118">
        <f>'Data Sheet'!N30</f>
        <v>0</v>
      </c>
      <c r="M13" s="116">
        <f>'Data Sheet'!O30</f>
        <v>0</v>
      </c>
      <c r="N13" s="116">
        <f>'Data Sheet'!P30</f>
        <v>0</v>
      </c>
      <c r="O13" s="119">
        <f>'Data Sheet'!Q30</f>
        <v>200</v>
      </c>
      <c r="P13" s="116">
        <f>'Data Sheet'!R30</f>
        <v>0</v>
      </c>
      <c r="Q13" s="119">
        <f>'Data Sheet'!S30</f>
        <v>0</v>
      </c>
      <c r="R13" s="120">
        <f>'Data Sheet'!T30</f>
        <v>0</v>
      </c>
      <c r="S13" s="112">
        <f>'Data Sheet'!U30</f>
        <v>200</v>
      </c>
      <c r="T13" s="112">
        <f>'Data Sheet'!V30</f>
        <v>49499</v>
      </c>
      <c r="U13" s="45"/>
    </row>
    <row r="14" spans="1:21" ht="15" customHeight="1">
      <c r="A14" s="44"/>
      <c r="B14" s="107">
        <f>'Data Sheet'!D31</f>
        <v>42979</v>
      </c>
      <c r="C14" s="116" t="str">
        <f>'Data Sheet'!E31</f>
        <v>31460-84970</v>
      </c>
      <c r="D14" s="116">
        <f>'Data Sheet'!F31</f>
        <v>38130</v>
      </c>
      <c r="E14" s="117">
        <f>'Data Sheet'!G31</f>
        <v>30</v>
      </c>
      <c r="F14" s="110">
        <f>'Data Sheet'!H31</f>
        <v>38130</v>
      </c>
      <c r="G14" s="108">
        <f>'Data Sheet'!I31</f>
        <v>18.34</v>
      </c>
      <c r="H14" s="111">
        <f>'Data Sheet'!J31</f>
        <v>6993</v>
      </c>
      <c r="I14" s="116">
        <f>'Data Sheet'!K31</f>
        <v>12</v>
      </c>
      <c r="J14" s="111">
        <f>'Data Sheet'!L31</f>
        <v>4576</v>
      </c>
      <c r="K14" s="112">
        <f>'Data Sheet'!M31</f>
        <v>49699</v>
      </c>
      <c r="L14" s="118">
        <f>'Data Sheet'!N31</f>
        <v>0</v>
      </c>
      <c r="M14" s="116">
        <f>'Data Sheet'!O31</f>
        <v>0</v>
      </c>
      <c r="N14" s="116">
        <f>'Data Sheet'!P31</f>
        <v>0</v>
      </c>
      <c r="O14" s="119">
        <f>'Data Sheet'!Q31</f>
        <v>200</v>
      </c>
      <c r="P14" s="116">
        <f>'Data Sheet'!R31</f>
        <v>0</v>
      </c>
      <c r="Q14" s="119">
        <f>'Data Sheet'!S31</f>
        <v>0</v>
      </c>
      <c r="R14" s="120">
        <f>'Data Sheet'!T31</f>
        <v>0</v>
      </c>
      <c r="S14" s="112">
        <f>'Data Sheet'!U31</f>
        <v>200</v>
      </c>
      <c r="T14" s="112">
        <f>'Data Sheet'!V31</f>
        <v>49499</v>
      </c>
      <c r="U14" s="45"/>
    </row>
    <row r="15" spans="1:21" ht="15" customHeight="1">
      <c r="A15" s="44"/>
      <c r="B15" s="115">
        <f>'Data Sheet'!D32</f>
        <v>43009</v>
      </c>
      <c r="C15" s="116" t="str">
        <f>'Data Sheet'!E32</f>
        <v>31460-84970</v>
      </c>
      <c r="D15" s="116">
        <f>'Data Sheet'!F32</f>
        <v>38130</v>
      </c>
      <c r="E15" s="117">
        <f>'Data Sheet'!G32</f>
        <v>31</v>
      </c>
      <c r="F15" s="110">
        <f>'Data Sheet'!H32</f>
        <v>38130</v>
      </c>
      <c r="G15" s="108">
        <f>'Data Sheet'!I32</f>
        <v>22.007999999999999</v>
      </c>
      <c r="H15" s="111">
        <f>'Data Sheet'!J32</f>
        <v>8392</v>
      </c>
      <c r="I15" s="116">
        <f>'Data Sheet'!K32</f>
        <v>12</v>
      </c>
      <c r="J15" s="111">
        <f>'Data Sheet'!L32</f>
        <v>4576</v>
      </c>
      <c r="K15" s="112">
        <f>'Data Sheet'!M32</f>
        <v>51098</v>
      </c>
      <c r="L15" s="118">
        <f>'Data Sheet'!N32</f>
        <v>0</v>
      </c>
      <c r="M15" s="116">
        <f>'Data Sheet'!O32</f>
        <v>0</v>
      </c>
      <c r="N15" s="116">
        <f>'Data Sheet'!P32</f>
        <v>0</v>
      </c>
      <c r="O15" s="119">
        <f>'Data Sheet'!Q32</f>
        <v>200</v>
      </c>
      <c r="P15" s="116">
        <f>'Data Sheet'!R32</f>
        <v>0</v>
      </c>
      <c r="Q15" s="119">
        <f>'Data Sheet'!S32</f>
        <v>0</v>
      </c>
      <c r="R15" s="120">
        <f>'Data Sheet'!T32</f>
        <v>0</v>
      </c>
      <c r="S15" s="112">
        <f>'Data Sheet'!U32</f>
        <v>200</v>
      </c>
      <c r="T15" s="112">
        <f>'Data Sheet'!V32</f>
        <v>50898</v>
      </c>
      <c r="U15" s="45"/>
    </row>
    <row r="16" spans="1:21" ht="15" customHeight="1">
      <c r="A16" s="44"/>
      <c r="B16" s="107">
        <f>'Data Sheet'!D33</f>
        <v>43040</v>
      </c>
      <c r="C16" s="116" t="str">
        <f>'Data Sheet'!E33</f>
        <v>31460-84970</v>
      </c>
      <c r="D16" s="116">
        <f>'Data Sheet'!F33</f>
        <v>38130</v>
      </c>
      <c r="E16" s="117">
        <f>'Data Sheet'!G33</f>
        <v>30</v>
      </c>
      <c r="F16" s="110">
        <f>'Data Sheet'!H33</f>
        <v>38130</v>
      </c>
      <c r="G16" s="108">
        <f>'Data Sheet'!I33</f>
        <v>22.007999999999999</v>
      </c>
      <c r="H16" s="111">
        <f>'Data Sheet'!J33</f>
        <v>8392</v>
      </c>
      <c r="I16" s="116">
        <f>'Data Sheet'!K33</f>
        <v>12</v>
      </c>
      <c r="J16" s="111">
        <f>'Data Sheet'!L33</f>
        <v>4576</v>
      </c>
      <c r="K16" s="112">
        <f>'Data Sheet'!M33</f>
        <v>51098</v>
      </c>
      <c r="L16" s="118">
        <f>'Data Sheet'!N33</f>
        <v>0</v>
      </c>
      <c r="M16" s="116">
        <f>'Data Sheet'!O33</f>
        <v>0</v>
      </c>
      <c r="N16" s="116">
        <f>'Data Sheet'!P33</f>
        <v>0</v>
      </c>
      <c r="O16" s="119">
        <f>'Data Sheet'!Q33</f>
        <v>200</v>
      </c>
      <c r="P16" s="116">
        <f>'Data Sheet'!R33</f>
        <v>0</v>
      </c>
      <c r="Q16" s="119">
        <f>'Data Sheet'!S33</f>
        <v>0</v>
      </c>
      <c r="R16" s="120">
        <f>'Data Sheet'!T33</f>
        <v>0</v>
      </c>
      <c r="S16" s="112">
        <f>'Data Sheet'!U33</f>
        <v>200</v>
      </c>
      <c r="T16" s="112">
        <f>'Data Sheet'!V33</f>
        <v>50898</v>
      </c>
      <c r="U16" s="45"/>
    </row>
    <row r="17" spans="1:21" ht="15" customHeight="1">
      <c r="A17" s="44"/>
      <c r="B17" s="115">
        <f>'Data Sheet'!D34</f>
        <v>43070</v>
      </c>
      <c r="C17" s="116" t="str">
        <f>'Data Sheet'!E34</f>
        <v>31460-84970</v>
      </c>
      <c r="D17" s="116">
        <f>'Data Sheet'!F34</f>
        <v>38130</v>
      </c>
      <c r="E17" s="117">
        <f>'Data Sheet'!G34</f>
        <v>31</v>
      </c>
      <c r="F17" s="110">
        <f>'Data Sheet'!H34</f>
        <v>38130</v>
      </c>
      <c r="G17" s="108">
        <f>'Data Sheet'!I34</f>
        <v>22.007999999999999</v>
      </c>
      <c r="H17" s="111">
        <f>'Data Sheet'!J34</f>
        <v>8392</v>
      </c>
      <c r="I17" s="116">
        <f>'Data Sheet'!K34</f>
        <v>12</v>
      </c>
      <c r="J17" s="111">
        <f>'Data Sheet'!L34</f>
        <v>4576</v>
      </c>
      <c r="K17" s="112">
        <f>'Data Sheet'!M34</f>
        <v>51098</v>
      </c>
      <c r="L17" s="118">
        <f>'Data Sheet'!N34</f>
        <v>0</v>
      </c>
      <c r="M17" s="116">
        <f>'Data Sheet'!O34</f>
        <v>0</v>
      </c>
      <c r="N17" s="116">
        <f>'Data Sheet'!P34</f>
        <v>0</v>
      </c>
      <c r="O17" s="119">
        <f>'Data Sheet'!Q34</f>
        <v>200</v>
      </c>
      <c r="P17" s="116">
        <f>'Data Sheet'!R34</f>
        <v>3000</v>
      </c>
      <c r="Q17" s="119">
        <f>'Data Sheet'!S34</f>
        <v>0</v>
      </c>
      <c r="R17" s="120">
        <f>'Data Sheet'!T34</f>
        <v>50</v>
      </c>
      <c r="S17" s="112">
        <f>'Data Sheet'!U34</f>
        <v>3250</v>
      </c>
      <c r="T17" s="112">
        <f>'Data Sheet'!V34</f>
        <v>47848</v>
      </c>
      <c r="U17" s="45"/>
    </row>
    <row r="18" spans="1:21" ht="15" customHeight="1">
      <c r="A18" s="44"/>
      <c r="B18" s="107">
        <f>'Data Sheet'!D35</f>
        <v>43101</v>
      </c>
      <c r="C18" s="116" t="str">
        <f>'Data Sheet'!E35</f>
        <v>31460-84970</v>
      </c>
      <c r="D18" s="116">
        <f>'Data Sheet'!F35</f>
        <v>38130</v>
      </c>
      <c r="E18" s="117">
        <f>'Data Sheet'!G35</f>
        <v>31</v>
      </c>
      <c r="F18" s="110">
        <f>'Data Sheet'!H35</f>
        <v>38130</v>
      </c>
      <c r="G18" s="108">
        <f>'Data Sheet'!I35</f>
        <v>22.007999999999999</v>
      </c>
      <c r="H18" s="111">
        <f>'Data Sheet'!J35</f>
        <v>8392</v>
      </c>
      <c r="I18" s="116">
        <f>'Data Sheet'!K35</f>
        <v>12</v>
      </c>
      <c r="J18" s="111">
        <f>'Data Sheet'!L35</f>
        <v>4576</v>
      </c>
      <c r="K18" s="112">
        <f>'Data Sheet'!M35</f>
        <v>51098</v>
      </c>
      <c r="L18" s="118">
        <f>'Data Sheet'!N35</f>
        <v>0</v>
      </c>
      <c r="M18" s="116">
        <f>'Data Sheet'!O35</f>
        <v>0</v>
      </c>
      <c r="N18" s="116">
        <f>'Data Sheet'!P35</f>
        <v>0</v>
      </c>
      <c r="O18" s="119">
        <f>'Data Sheet'!Q35</f>
        <v>200</v>
      </c>
      <c r="P18" s="116">
        <f>'Data Sheet'!R35</f>
        <v>2000</v>
      </c>
      <c r="Q18" s="119">
        <f>'Data Sheet'!S35</f>
        <v>0</v>
      </c>
      <c r="R18" s="120">
        <f>'Data Sheet'!T35</f>
        <v>0</v>
      </c>
      <c r="S18" s="112">
        <f>'Data Sheet'!U35</f>
        <v>2200</v>
      </c>
      <c r="T18" s="112">
        <f>'Data Sheet'!V35</f>
        <v>48898</v>
      </c>
      <c r="U18" s="45"/>
    </row>
    <row r="19" spans="1:21" ht="15" customHeight="1">
      <c r="A19" s="44"/>
      <c r="B19" s="115">
        <f>'Data Sheet'!D36</f>
        <v>43132</v>
      </c>
      <c r="C19" s="116" t="str">
        <f>'Data Sheet'!E36</f>
        <v>31460-84970</v>
      </c>
      <c r="D19" s="116">
        <f>'Data Sheet'!F36</f>
        <v>38130</v>
      </c>
      <c r="E19" s="117">
        <f>'Data Sheet'!G36</f>
        <v>28</v>
      </c>
      <c r="F19" s="110">
        <f>'Data Sheet'!H36</f>
        <v>38130</v>
      </c>
      <c r="G19" s="108">
        <f>'Data Sheet'!I36</f>
        <v>22.007999999999999</v>
      </c>
      <c r="H19" s="111">
        <f>'Data Sheet'!J36</f>
        <v>8392</v>
      </c>
      <c r="I19" s="116">
        <f>'Data Sheet'!K36</f>
        <v>12</v>
      </c>
      <c r="J19" s="111">
        <f>'Data Sheet'!L36</f>
        <v>4576</v>
      </c>
      <c r="K19" s="112">
        <f>'Data Sheet'!M36</f>
        <v>51098</v>
      </c>
      <c r="L19" s="118">
        <f>'Data Sheet'!N36</f>
        <v>0</v>
      </c>
      <c r="M19" s="116">
        <f>'Data Sheet'!O36</f>
        <v>0</v>
      </c>
      <c r="N19" s="116">
        <f>'Data Sheet'!P36</f>
        <v>0</v>
      </c>
      <c r="O19" s="119">
        <f>'Data Sheet'!Q36</f>
        <v>200</v>
      </c>
      <c r="P19" s="116">
        <f>'Data Sheet'!R36</f>
        <v>6016</v>
      </c>
      <c r="Q19" s="119">
        <f>'Data Sheet'!S36</f>
        <v>0</v>
      </c>
      <c r="R19" s="120">
        <f>'Data Sheet'!T36</f>
        <v>0</v>
      </c>
      <c r="S19" s="112">
        <f>'Data Sheet'!U36</f>
        <v>6216</v>
      </c>
      <c r="T19" s="112">
        <f>'Data Sheet'!V36</f>
        <v>44882</v>
      </c>
      <c r="U19" s="45"/>
    </row>
    <row r="20" spans="1:21" ht="15" customHeight="1">
      <c r="A20" s="44"/>
      <c r="B20" s="709" t="str">
        <f>'Data Sheet'!D37</f>
        <v>AGI Arrears</v>
      </c>
      <c r="C20" s="710"/>
      <c r="D20" s="710"/>
      <c r="E20" s="711"/>
      <c r="F20" s="121">
        <f>'Data Sheet'!H37</f>
        <v>0</v>
      </c>
      <c r="G20" s="108">
        <f>'Data Sheet'!I37</f>
        <v>0</v>
      </c>
      <c r="H20" s="123">
        <f>'Data Sheet'!J37</f>
        <v>0</v>
      </c>
      <c r="I20" s="122">
        <f>'Data Sheet'!K37</f>
        <v>0</v>
      </c>
      <c r="J20" s="111">
        <f>'Data Sheet'!L37</f>
        <v>0</v>
      </c>
      <c r="K20" s="112">
        <f>'Data Sheet'!M37</f>
        <v>0</v>
      </c>
      <c r="L20" s="118">
        <f>'Data Sheet'!N37</f>
        <v>0</v>
      </c>
      <c r="M20" s="116">
        <f>'Data Sheet'!O37</f>
        <v>0</v>
      </c>
      <c r="N20" s="116">
        <f>'Data Sheet'!P37</f>
        <v>0</v>
      </c>
      <c r="O20" s="119">
        <f>'Data Sheet'!Q37</f>
        <v>0</v>
      </c>
      <c r="P20" s="116">
        <f>'Data Sheet'!R37</f>
        <v>0</v>
      </c>
      <c r="Q20" s="119">
        <f>'Data Sheet'!S37</f>
        <v>0</v>
      </c>
      <c r="R20" s="120">
        <f>'Data Sheet'!T37</f>
        <v>0</v>
      </c>
      <c r="S20" s="112">
        <f>'Data Sheet'!U37</f>
        <v>0</v>
      </c>
      <c r="T20" s="112">
        <f>'Data Sheet'!V37</f>
        <v>0</v>
      </c>
      <c r="U20" s="45"/>
    </row>
    <row r="21" spans="1:21" ht="15" customHeight="1">
      <c r="A21" s="44"/>
      <c r="B21" s="709" t="str">
        <f>'Data Sheet'!D38</f>
        <v>DA Arrears</v>
      </c>
      <c r="C21" s="710"/>
      <c r="D21" s="710"/>
      <c r="E21" s="711"/>
      <c r="F21" s="121">
        <f>'Data Sheet'!H38</f>
        <v>0</v>
      </c>
      <c r="G21" s="108">
        <f>'Data Sheet'!I38</f>
        <v>0</v>
      </c>
      <c r="H21" s="123">
        <f>'Data Sheet'!J38</f>
        <v>0</v>
      </c>
      <c r="I21" s="122">
        <f>'Data Sheet'!K38</f>
        <v>0</v>
      </c>
      <c r="J21" s="111">
        <f>'Data Sheet'!L38</f>
        <v>0</v>
      </c>
      <c r="K21" s="112">
        <f>'Data Sheet'!M38</f>
        <v>0</v>
      </c>
      <c r="L21" s="118">
        <f>'Data Sheet'!N38</f>
        <v>0</v>
      </c>
      <c r="M21" s="116">
        <f>'Data Sheet'!O38</f>
        <v>0</v>
      </c>
      <c r="N21" s="116">
        <f>'Data Sheet'!P38</f>
        <v>0</v>
      </c>
      <c r="O21" s="119">
        <f>'Data Sheet'!Q38</f>
        <v>0</v>
      </c>
      <c r="P21" s="116">
        <f>'Data Sheet'!R38</f>
        <v>0</v>
      </c>
      <c r="Q21" s="119">
        <f>'Data Sheet'!S38</f>
        <v>0</v>
      </c>
      <c r="R21" s="120">
        <f>'Data Sheet'!T38</f>
        <v>0</v>
      </c>
      <c r="S21" s="112">
        <f>'Data Sheet'!U38</f>
        <v>0</v>
      </c>
      <c r="T21" s="112">
        <f>'Data Sheet'!V38</f>
        <v>0</v>
      </c>
      <c r="U21" s="45"/>
    </row>
    <row r="22" spans="1:21" ht="15" customHeight="1" thickBot="1">
      <c r="A22" s="44"/>
      <c r="B22" s="709" t="str">
        <f>'Data Sheet'!D39</f>
        <v>PRC Arrears (Notional-II &amp; Cash)</v>
      </c>
      <c r="C22" s="710"/>
      <c r="D22" s="710"/>
      <c r="E22" s="711"/>
      <c r="F22" s="121">
        <f>'Data Sheet'!H39</f>
        <v>0</v>
      </c>
      <c r="G22" s="108">
        <f>'Data Sheet'!I39</f>
        <v>0</v>
      </c>
      <c r="H22" s="123">
        <f>'Data Sheet'!J39</f>
        <v>0</v>
      </c>
      <c r="I22" s="122">
        <f>'Data Sheet'!K39</f>
        <v>0</v>
      </c>
      <c r="J22" s="153">
        <f>'Data Sheet'!L39</f>
        <v>0</v>
      </c>
      <c r="K22" s="112">
        <f>'Data Sheet'!M39</f>
        <v>0</v>
      </c>
      <c r="L22" s="118">
        <f>'Data Sheet'!N39</f>
        <v>0</v>
      </c>
      <c r="M22" s="116">
        <f>'Data Sheet'!O39</f>
        <v>0</v>
      </c>
      <c r="N22" s="116">
        <f>'Data Sheet'!P39</f>
        <v>0</v>
      </c>
      <c r="O22" s="119">
        <f>'Data Sheet'!Q39</f>
        <v>0</v>
      </c>
      <c r="P22" s="116">
        <f>'Data Sheet'!R39</f>
        <v>0</v>
      </c>
      <c r="Q22" s="119">
        <f>'Data Sheet'!S39</f>
        <v>0</v>
      </c>
      <c r="R22" s="120">
        <f>'Data Sheet'!T39</f>
        <v>0</v>
      </c>
      <c r="S22" s="112">
        <f>'Data Sheet'!U39</f>
        <v>0</v>
      </c>
      <c r="T22" s="112">
        <f>'Data Sheet'!V39</f>
        <v>0</v>
      </c>
      <c r="U22" s="45"/>
    </row>
    <row r="23" spans="1:21" ht="20.100000000000001" customHeight="1" thickBot="1">
      <c r="A23" s="44"/>
      <c r="B23" s="712" t="s">
        <v>67</v>
      </c>
      <c r="C23" s="713"/>
      <c r="D23" s="713"/>
      <c r="E23" s="714"/>
      <c r="F23" s="313">
        <f>'Data Sheet'!H40</f>
        <v>453440</v>
      </c>
      <c r="G23" s="314" t="str">
        <f>'Data Sheet'!I40</f>
        <v>-</v>
      </c>
      <c r="H23" s="314">
        <f>'Data Sheet'!J40</f>
        <v>90155</v>
      </c>
      <c r="I23" s="314" t="str">
        <f>'Data Sheet'!K40</f>
        <v>-</v>
      </c>
      <c r="J23" s="315">
        <f>'Data Sheet'!L40</f>
        <v>54416</v>
      </c>
      <c r="K23" s="312">
        <f>'Data Sheet'!M40</f>
        <v>598011</v>
      </c>
      <c r="L23" s="313">
        <f>'Data Sheet'!N40</f>
        <v>0</v>
      </c>
      <c r="M23" s="314">
        <f>'Data Sheet'!O40</f>
        <v>0</v>
      </c>
      <c r="N23" s="314">
        <f>'Data Sheet'!P40</f>
        <v>0</v>
      </c>
      <c r="O23" s="314">
        <f>'Data Sheet'!Q40</f>
        <v>2400</v>
      </c>
      <c r="P23" s="314">
        <f>'Data Sheet'!R40</f>
        <v>11016</v>
      </c>
      <c r="Q23" s="314">
        <f>'Data Sheet'!S40</f>
        <v>20</v>
      </c>
      <c r="R23" s="315">
        <f>'Data Sheet'!T40</f>
        <v>50</v>
      </c>
      <c r="S23" s="312">
        <f>'Data Sheet'!U40</f>
        <v>13486</v>
      </c>
      <c r="T23" s="312">
        <f>'Data Sheet'!V40</f>
        <v>584525</v>
      </c>
      <c r="U23" s="45"/>
    </row>
    <row r="24" spans="1:21">
      <c r="A24" s="44"/>
      <c r="B24" s="46"/>
      <c r="C24" s="46"/>
      <c r="D24" s="46"/>
      <c r="E24" s="46"/>
      <c r="F24" s="46"/>
      <c r="G24" s="46"/>
      <c r="H24" s="46"/>
      <c r="I24" s="46"/>
      <c r="J24" s="46"/>
      <c r="K24" s="46"/>
      <c r="L24" s="46"/>
      <c r="M24" s="46"/>
      <c r="N24" s="46"/>
      <c r="O24" s="46"/>
      <c r="P24" s="46"/>
      <c r="Q24" s="46"/>
      <c r="R24" s="46"/>
      <c r="S24" s="46"/>
      <c r="T24" s="46"/>
      <c r="U24" s="45"/>
    </row>
    <row r="25" spans="1:21">
      <c r="A25" s="44"/>
      <c r="B25" s="46"/>
      <c r="C25" s="46"/>
      <c r="D25" s="46"/>
      <c r="E25" s="46"/>
      <c r="F25" s="46"/>
      <c r="G25" s="46"/>
      <c r="H25" s="46"/>
      <c r="I25" s="46"/>
      <c r="J25" s="46"/>
      <c r="K25" s="46"/>
      <c r="L25" s="46"/>
      <c r="M25" s="46"/>
      <c r="N25" s="46"/>
      <c r="O25" s="46"/>
      <c r="P25" s="46"/>
      <c r="Q25" s="46"/>
      <c r="R25" s="46"/>
      <c r="S25" s="46"/>
      <c r="T25" s="46"/>
      <c r="U25" s="45"/>
    </row>
    <row r="26" spans="1:21">
      <c r="A26" s="44"/>
      <c r="B26" s="46"/>
      <c r="C26" s="46"/>
      <c r="D26" s="46"/>
      <c r="E26" s="46"/>
      <c r="F26" s="46"/>
      <c r="G26" s="46"/>
      <c r="H26" s="46"/>
      <c r="I26" s="46"/>
      <c r="J26" s="46"/>
      <c r="K26" s="46"/>
      <c r="L26" s="46"/>
      <c r="M26" s="46"/>
      <c r="N26" s="46"/>
      <c r="O26" s="46"/>
      <c r="P26" s="46"/>
      <c r="Q26" s="46"/>
      <c r="R26" s="46"/>
      <c r="S26" s="46"/>
      <c r="T26" s="46"/>
      <c r="U26" s="45"/>
    </row>
    <row r="27" spans="1:21">
      <c r="A27" s="44"/>
      <c r="B27" s="46"/>
      <c r="C27" s="46"/>
      <c r="D27" s="46"/>
      <c r="E27" s="46"/>
      <c r="F27" s="46"/>
      <c r="G27" s="46"/>
      <c r="H27" s="46"/>
      <c r="I27" s="46"/>
      <c r="J27" s="46"/>
      <c r="K27" s="46"/>
      <c r="L27" s="46"/>
      <c r="M27" s="46"/>
      <c r="N27" s="46"/>
      <c r="O27" s="46"/>
      <c r="P27" s="46"/>
      <c r="Q27" s="46"/>
      <c r="R27" s="46"/>
      <c r="S27" s="46"/>
      <c r="T27" s="46"/>
      <c r="U27" s="45"/>
    </row>
    <row r="28" spans="1:21">
      <c r="A28" s="44"/>
      <c r="B28" s="46"/>
      <c r="C28" s="46"/>
      <c r="D28" s="46"/>
      <c r="E28" s="46"/>
      <c r="F28" s="46"/>
      <c r="G28" s="46"/>
      <c r="H28" s="46"/>
      <c r="I28" s="46"/>
      <c r="J28" s="46"/>
      <c r="K28" s="46"/>
      <c r="L28" s="46"/>
      <c r="M28" s="46"/>
      <c r="N28" s="46"/>
      <c r="O28" s="46"/>
      <c r="P28" s="46"/>
      <c r="Q28" s="46"/>
      <c r="R28" s="46"/>
      <c r="S28" s="46"/>
      <c r="T28" s="46"/>
      <c r="U28" s="45"/>
    </row>
    <row r="29" spans="1:21" ht="15">
      <c r="A29" s="44"/>
      <c r="B29" s="708" t="s">
        <v>138</v>
      </c>
      <c r="C29" s="708"/>
      <c r="D29" s="708"/>
      <c r="E29" s="708"/>
      <c r="F29" s="708"/>
      <c r="G29" s="708"/>
      <c r="H29" s="46"/>
      <c r="I29" s="46"/>
      <c r="J29" s="46"/>
      <c r="K29" s="46"/>
      <c r="L29" s="46"/>
      <c r="M29" s="46"/>
      <c r="N29" s="708" t="s">
        <v>158</v>
      </c>
      <c r="O29" s="708"/>
      <c r="P29" s="708"/>
      <c r="Q29" s="708"/>
      <c r="R29" s="708"/>
      <c r="S29" s="708"/>
      <c r="T29" s="708"/>
      <c r="U29" s="45"/>
    </row>
    <row r="30" spans="1:21" ht="9.9499999999999993" customHeight="1" thickBot="1">
      <c r="A30" s="47"/>
      <c r="B30" s="48"/>
      <c r="C30" s="48"/>
      <c r="D30" s="48"/>
      <c r="E30" s="48"/>
      <c r="F30" s="48"/>
      <c r="G30" s="48"/>
      <c r="H30" s="48"/>
      <c r="I30" s="48"/>
      <c r="J30" s="48"/>
      <c r="K30" s="48"/>
      <c r="L30" s="48"/>
      <c r="M30" s="48"/>
      <c r="N30" s="48"/>
      <c r="O30" s="48"/>
      <c r="P30" s="48"/>
      <c r="Q30" s="48"/>
      <c r="R30" s="48"/>
      <c r="S30" s="48"/>
      <c r="T30" s="48"/>
      <c r="U30" s="49"/>
    </row>
    <row r="31" spans="1:21" ht="13.5" thickTop="1">
      <c r="A31" s="707" t="s">
        <v>127</v>
      </c>
      <c r="B31" s="707"/>
      <c r="C31" s="707"/>
      <c r="D31" s="707"/>
      <c r="E31" s="707"/>
      <c r="F31" s="707"/>
      <c r="G31" s="707"/>
      <c r="H31" s="707"/>
      <c r="I31" s="707"/>
      <c r="J31" s="707"/>
      <c r="K31" s="707"/>
      <c r="L31" s="707"/>
      <c r="M31" s="707"/>
      <c r="N31" s="707"/>
      <c r="O31" s="707"/>
      <c r="P31" s="707"/>
      <c r="Q31" s="707"/>
      <c r="R31" s="707"/>
      <c r="S31" s="707"/>
      <c r="T31" s="707"/>
      <c r="U31" s="707"/>
    </row>
  </sheetData>
  <sheetProtection password="E8F5" sheet="1" objects="1" scenarios="1" selectLockedCells="1"/>
  <dataConsolidate/>
  <mergeCells count="27">
    <mergeCell ref="A31:U31"/>
    <mergeCell ref="I6:J6"/>
    <mergeCell ref="K6:K7"/>
    <mergeCell ref="N29:T29"/>
    <mergeCell ref="B21:E21"/>
    <mergeCell ref="B22:E22"/>
    <mergeCell ref="B23:E23"/>
    <mergeCell ref="B29:G29"/>
    <mergeCell ref="G6:H6"/>
    <mergeCell ref="N6:N7"/>
    <mergeCell ref="B20:E20"/>
    <mergeCell ref="P6:P7"/>
    <mergeCell ref="Q6:Q7"/>
    <mergeCell ref="R6:R7"/>
    <mergeCell ref="L6:L7"/>
    <mergeCell ref="M6:M7"/>
    <mergeCell ref="O6:O7"/>
    <mergeCell ref="B4:T4"/>
    <mergeCell ref="B5:T5"/>
    <mergeCell ref="B2:T2"/>
    <mergeCell ref="B6:B7"/>
    <mergeCell ref="C6:C7"/>
    <mergeCell ref="D6:D7"/>
    <mergeCell ref="S6:S7"/>
    <mergeCell ref="E6:E7"/>
    <mergeCell ref="F6:F7"/>
    <mergeCell ref="T6:T7"/>
  </mergeCells>
  <phoneticPr fontId="11" type="noConversion"/>
  <printOptions horizontalCentered="1"/>
  <pageMargins left="0.5" right="0.5" top="0.5" bottom="0.5" header="0.5" footer="0.5"/>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Q72"/>
  <sheetViews>
    <sheetView workbookViewId="0"/>
  </sheetViews>
  <sheetFormatPr defaultRowHeight="12.75"/>
  <cols>
    <col min="1" max="1" width="1.7109375" style="104" customWidth="1"/>
    <col min="2" max="3" width="2.7109375" style="104" customWidth="1"/>
    <col min="4" max="4" width="8.7109375" style="104" customWidth="1"/>
    <col min="5" max="5" width="7.7109375" style="104" customWidth="1"/>
    <col min="6" max="6" width="8.7109375" style="104" customWidth="1"/>
    <col min="7" max="7" width="7.7109375" style="104" customWidth="1"/>
    <col min="8" max="8" width="8.7109375" style="104" customWidth="1"/>
    <col min="9" max="9" width="7.7109375" style="104" customWidth="1"/>
    <col min="10" max="10" width="8.7109375" style="104" customWidth="1"/>
    <col min="11" max="11" width="9.7109375" style="104" customWidth="1"/>
    <col min="12" max="13" width="8.7109375" style="104" customWidth="1"/>
    <col min="14" max="14" width="1.7109375" style="104" customWidth="1"/>
    <col min="15" max="16384" width="9.140625" style="104"/>
  </cols>
  <sheetData>
    <row r="1" spans="1:17" s="53" customFormat="1" ht="8.1" customHeight="1" thickTop="1" thickBot="1">
      <c r="A1" s="50"/>
      <c r="B1" s="51"/>
      <c r="C1" s="51"/>
      <c r="D1" s="51"/>
      <c r="E1" s="51"/>
      <c r="F1" s="51"/>
      <c r="G1" s="51"/>
      <c r="H1" s="51"/>
      <c r="I1" s="51"/>
      <c r="J1" s="51"/>
      <c r="K1" s="51"/>
      <c r="L1" s="51"/>
      <c r="M1" s="51"/>
      <c r="N1" s="52"/>
    </row>
    <row r="2" spans="1:17" s="56" customFormat="1" ht="15" customHeight="1" thickBot="1">
      <c r="A2" s="54"/>
      <c r="B2" s="728" t="s">
        <v>141</v>
      </c>
      <c r="C2" s="729"/>
      <c r="D2" s="729"/>
      <c r="E2" s="729"/>
      <c r="F2" s="729"/>
      <c r="G2" s="729"/>
      <c r="H2" s="729"/>
      <c r="I2" s="729"/>
      <c r="J2" s="729"/>
      <c r="K2" s="729"/>
      <c r="L2" s="729"/>
      <c r="M2" s="730"/>
      <c r="N2" s="55"/>
    </row>
    <row r="3" spans="1:17" s="56" customFormat="1" ht="5.0999999999999996" customHeight="1" thickBot="1">
      <c r="A3" s="57"/>
      <c r="B3" s="1"/>
      <c r="C3" s="1"/>
      <c r="D3" s="1"/>
      <c r="E3" s="1"/>
      <c r="F3" s="1"/>
      <c r="G3" s="1"/>
      <c r="H3" s="1"/>
      <c r="I3" s="1"/>
      <c r="J3" s="1"/>
      <c r="K3" s="1"/>
      <c r="L3" s="1"/>
      <c r="M3" s="1"/>
      <c r="N3" s="55"/>
    </row>
    <row r="4" spans="1:17" s="59" customFormat="1" ht="15" customHeight="1" thickBot="1">
      <c r="A4" s="57"/>
      <c r="B4" s="736" t="s">
        <v>142</v>
      </c>
      <c r="C4" s="737"/>
      <c r="D4" s="737"/>
      <c r="E4" s="737"/>
      <c r="F4" s="737"/>
      <c r="G4" s="737"/>
      <c r="H4" s="737"/>
      <c r="I4" s="737"/>
      <c r="J4" s="737"/>
      <c r="K4" s="737"/>
      <c r="L4" s="737"/>
      <c r="M4" s="738"/>
      <c r="N4" s="58"/>
    </row>
    <row r="5" spans="1:17" s="59" customFormat="1" ht="5.0999999999999996" customHeight="1" thickBot="1">
      <c r="A5" s="60"/>
      <c r="B5" s="739"/>
      <c r="C5" s="739"/>
      <c r="D5" s="739"/>
      <c r="E5" s="739"/>
      <c r="F5" s="739"/>
      <c r="G5" s="739"/>
      <c r="H5" s="739"/>
      <c r="I5" s="739"/>
      <c r="J5" s="739"/>
      <c r="K5" s="739"/>
      <c r="L5" s="739"/>
      <c r="M5" s="739"/>
      <c r="N5" s="58"/>
    </row>
    <row r="6" spans="1:17" s="63" customFormat="1" ht="14.25" customHeight="1">
      <c r="A6" s="60"/>
      <c r="B6" s="747" t="s">
        <v>145</v>
      </c>
      <c r="C6" s="748"/>
      <c r="D6" s="748"/>
      <c r="E6" s="751" t="str">
        <f>CONCATENATE('Data Sheet'!N128,", ",'Data Sheet'!N129)</f>
        <v>Sri CH VENKAT RAMANA MURTY, PGT - Mathematics</v>
      </c>
      <c r="F6" s="752"/>
      <c r="G6" s="752"/>
      <c r="H6" s="752"/>
      <c r="I6" s="752"/>
      <c r="J6" s="753"/>
      <c r="K6" s="61" t="s">
        <v>124</v>
      </c>
      <c r="L6" s="743" t="str">
        <f>'Data Sheet'!D13</f>
        <v>AABBC1234C</v>
      </c>
      <c r="M6" s="744"/>
      <c r="N6" s="62"/>
    </row>
    <row r="7" spans="1:17" s="63" customFormat="1" ht="12.75" customHeight="1" thickBot="1">
      <c r="A7" s="64"/>
      <c r="B7" s="749" t="s">
        <v>144</v>
      </c>
      <c r="C7" s="750"/>
      <c r="D7" s="750"/>
      <c r="E7" s="754" t="str">
        <f>CONCATENATE("A P Model School, ",'Data Sheet'!D10,", ",'Data Sheet'!D11)</f>
        <v>A P Model School, L.Kota, Vizianagaram</v>
      </c>
      <c r="F7" s="755"/>
      <c r="G7" s="755"/>
      <c r="H7" s="755"/>
      <c r="I7" s="755"/>
      <c r="J7" s="756"/>
      <c r="K7" s="65" t="s">
        <v>143</v>
      </c>
      <c r="L7" s="745">
        <f>'Data Sheet'!D12</f>
        <v>60070038</v>
      </c>
      <c r="M7" s="746"/>
      <c r="N7" s="62"/>
      <c r="Q7" s="316"/>
    </row>
    <row r="8" spans="1:17" s="59" customFormat="1" ht="5.0999999999999996" customHeight="1" thickBot="1">
      <c r="A8" s="64"/>
      <c r="B8" s="739"/>
      <c r="C8" s="739"/>
      <c r="D8" s="739"/>
      <c r="E8" s="739"/>
      <c r="F8" s="739"/>
      <c r="G8" s="739"/>
      <c r="H8" s="739"/>
      <c r="I8" s="739"/>
      <c r="J8" s="739"/>
      <c r="K8" s="739"/>
      <c r="L8" s="739"/>
      <c r="M8" s="739"/>
      <c r="N8" s="58"/>
    </row>
    <row r="9" spans="1:17" s="63" customFormat="1" ht="12" customHeight="1">
      <c r="A9" s="60"/>
      <c r="B9" s="66">
        <v>1</v>
      </c>
      <c r="C9" s="740" t="s">
        <v>147</v>
      </c>
      <c r="D9" s="741"/>
      <c r="E9" s="741" t="str">
        <f>IF('Data Sheet'!S6="Rented House",CONCATENATE('Data Sheet'!S6,"    (Rs. ",'Data Sheet'!S7,")"),IF('Data Sheet'!S6="Own House",'Data Sheet'!S6,""))</f>
        <v>Rented House    (Rs. 96000)</v>
      </c>
      <c r="F9" s="741"/>
      <c r="G9" s="741"/>
      <c r="H9" s="741"/>
      <c r="I9" s="741"/>
      <c r="J9" s="741"/>
      <c r="K9" s="741"/>
      <c r="L9" s="741"/>
      <c r="M9" s="742"/>
      <c r="N9" s="62"/>
    </row>
    <row r="10" spans="1:17" s="63" customFormat="1" ht="11.1" customHeight="1">
      <c r="A10" s="64"/>
      <c r="B10" s="67">
        <v>2</v>
      </c>
      <c r="C10" s="757" t="s">
        <v>11</v>
      </c>
      <c r="D10" s="757"/>
      <c r="E10" s="757"/>
      <c r="F10" s="757"/>
      <c r="G10" s="757"/>
      <c r="H10" s="757"/>
      <c r="I10" s="757"/>
      <c r="J10" s="757"/>
      <c r="K10" s="74" t="s">
        <v>12</v>
      </c>
      <c r="L10" s="132"/>
      <c r="M10" s="133">
        <f>'Data Sheet'!M40</f>
        <v>598011</v>
      </c>
      <c r="N10" s="62"/>
      <c r="Q10" s="149"/>
    </row>
    <row r="11" spans="1:17" s="63" customFormat="1" ht="11.1" customHeight="1">
      <c r="A11" s="64"/>
      <c r="B11" s="67">
        <v>3</v>
      </c>
      <c r="C11" s="722" t="s">
        <v>146</v>
      </c>
      <c r="D11" s="722"/>
      <c r="E11" s="722"/>
      <c r="F11" s="722"/>
      <c r="G11" s="722"/>
      <c r="H11" s="722"/>
      <c r="I11" s="722"/>
      <c r="J11" s="722"/>
      <c r="K11" s="69"/>
      <c r="L11" s="134"/>
      <c r="M11" s="135"/>
      <c r="N11" s="62"/>
    </row>
    <row r="12" spans="1:17" s="63" customFormat="1" ht="11.1" customHeight="1">
      <c r="A12" s="64"/>
      <c r="B12" s="67"/>
      <c r="C12" s="68" t="s">
        <v>13</v>
      </c>
      <c r="D12" s="731" t="s">
        <v>128</v>
      </c>
      <c r="E12" s="731"/>
      <c r="F12" s="731"/>
      <c r="G12" s="731"/>
      <c r="H12" s="731"/>
      <c r="I12" s="731"/>
      <c r="J12" s="731"/>
      <c r="K12" s="69" t="s">
        <v>12</v>
      </c>
      <c r="L12" s="134">
        <f>'Data Sheet'!P136</f>
        <v>54416</v>
      </c>
      <c r="M12" s="135"/>
      <c r="N12" s="62"/>
    </row>
    <row r="13" spans="1:17" s="63" customFormat="1" ht="11.1" customHeight="1">
      <c r="A13" s="64"/>
      <c r="B13" s="67"/>
      <c r="C13" s="68" t="s">
        <v>15</v>
      </c>
      <c r="D13" s="731" t="s">
        <v>139</v>
      </c>
      <c r="E13" s="731"/>
      <c r="F13" s="731"/>
      <c r="G13" s="731"/>
      <c r="H13" s="731"/>
      <c r="I13" s="731"/>
      <c r="J13" s="732"/>
      <c r="K13" s="69" t="s">
        <v>12</v>
      </c>
      <c r="L13" s="134">
        <f>'Data Sheet'!P137</f>
        <v>41640</v>
      </c>
      <c r="M13" s="135"/>
      <c r="N13" s="62"/>
    </row>
    <row r="14" spans="1:17" s="63" customFormat="1" ht="11.1" customHeight="1">
      <c r="A14" s="64"/>
      <c r="B14" s="67"/>
      <c r="C14" s="68" t="s">
        <v>17</v>
      </c>
      <c r="D14" s="731" t="s">
        <v>129</v>
      </c>
      <c r="E14" s="731"/>
      <c r="F14" s="731"/>
      <c r="G14" s="731"/>
      <c r="H14" s="731"/>
      <c r="I14" s="731"/>
      <c r="J14" s="731"/>
      <c r="K14" s="69" t="s">
        <v>12</v>
      </c>
      <c r="L14" s="134">
        <f>'Data Sheet'!P138</f>
        <v>217438</v>
      </c>
      <c r="M14" s="135">
        <f>'Data Sheet'!Q136</f>
        <v>41640</v>
      </c>
      <c r="N14" s="62"/>
    </row>
    <row r="15" spans="1:17" s="63" customFormat="1" ht="11.1" customHeight="1">
      <c r="A15" s="64"/>
      <c r="B15" s="67">
        <v>4</v>
      </c>
      <c r="C15" s="757" t="s">
        <v>130</v>
      </c>
      <c r="D15" s="757"/>
      <c r="E15" s="757"/>
      <c r="F15" s="757"/>
      <c r="G15" s="757"/>
      <c r="H15" s="757"/>
      <c r="I15" s="757"/>
      <c r="J15" s="757"/>
      <c r="K15" s="69" t="s">
        <v>12</v>
      </c>
      <c r="L15" s="134"/>
      <c r="M15" s="135">
        <f>M10-M14</f>
        <v>556371</v>
      </c>
      <c r="N15" s="62"/>
    </row>
    <row r="16" spans="1:17" s="63" customFormat="1" ht="11.1" customHeight="1">
      <c r="A16" s="64"/>
      <c r="B16" s="67">
        <v>5</v>
      </c>
      <c r="C16" s="722" t="s">
        <v>131</v>
      </c>
      <c r="D16" s="722"/>
      <c r="E16" s="722"/>
      <c r="F16" s="722"/>
      <c r="G16" s="722"/>
      <c r="H16" s="722"/>
      <c r="I16" s="722"/>
      <c r="J16" s="722"/>
      <c r="K16" s="69"/>
      <c r="L16" s="134"/>
      <c r="M16" s="135"/>
      <c r="N16" s="62"/>
    </row>
    <row r="17" spans="1:14" s="63" customFormat="1" ht="11.1" customHeight="1">
      <c r="A17" s="64"/>
      <c r="B17" s="67"/>
      <c r="C17" s="68" t="s">
        <v>13</v>
      </c>
      <c r="D17" s="731" t="s">
        <v>132</v>
      </c>
      <c r="E17" s="731"/>
      <c r="F17" s="731"/>
      <c r="G17" s="731"/>
      <c r="H17" s="731"/>
      <c r="I17" s="731"/>
      <c r="J17" s="731"/>
      <c r="K17" s="69" t="s">
        <v>12</v>
      </c>
      <c r="L17" s="134">
        <v>0</v>
      </c>
      <c r="M17" s="135"/>
      <c r="N17" s="62"/>
    </row>
    <row r="18" spans="1:14" s="63" customFormat="1" ht="11.1" customHeight="1">
      <c r="A18" s="64"/>
      <c r="B18" s="67"/>
      <c r="C18" s="68" t="s">
        <v>15</v>
      </c>
      <c r="D18" s="731" t="s">
        <v>133</v>
      </c>
      <c r="E18" s="731"/>
      <c r="F18" s="731"/>
      <c r="G18" s="731"/>
      <c r="H18" s="731"/>
      <c r="I18" s="731"/>
      <c r="J18" s="731"/>
      <c r="K18" s="69" t="s">
        <v>12</v>
      </c>
      <c r="L18" s="134">
        <f>'Data Sheet'!Q40</f>
        <v>2400</v>
      </c>
      <c r="M18" s="135">
        <f>L18</f>
        <v>2400</v>
      </c>
      <c r="N18" s="62"/>
    </row>
    <row r="19" spans="1:14" s="63" customFormat="1" ht="11.1" customHeight="1">
      <c r="A19" s="64"/>
      <c r="B19" s="67">
        <v>6</v>
      </c>
      <c r="C19" s="722" t="s">
        <v>134</v>
      </c>
      <c r="D19" s="726"/>
      <c r="E19" s="726"/>
      <c r="F19" s="726"/>
      <c r="G19" s="726"/>
      <c r="H19" s="726"/>
      <c r="I19" s="726"/>
      <c r="J19" s="727"/>
      <c r="K19" s="69" t="s">
        <v>12</v>
      </c>
      <c r="L19" s="134" t="s">
        <v>9</v>
      </c>
      <c r="M19" s="135">
        <f>M15-M18</f>
        <v>553971</v>
      </c>
      <c r="N19" s="62"/>
    </row>
    <row r="20" spans="1:14" s="63" customFormat="1" ht="11.1" customHeight="1">
      <c r="A20" s="64"/>
      <c r="B20" s="67">
        <v>7</v>
      </c>
      <c r="C20" s="733" t="s">
        <v>135</v>
      </c>
      <c r="D20" s="734"/>
      <c r="E20" s="734"/>
      <c r="F20" s="734"/>
      <c r="G20" s="734"/>
      <c r="H20" s="734"/>
      <c r="I20" s="734"/>
      <c r="J20" s="735"/>
      <c r="K20" s="69" t="s">
        <v>12</v>
      </c>
      <c r="L20" s="134">
        <f>'Data Sheet'!O42</f>
        <v>0</v>
      </c>
      <c r="M20" s="135"/>
      <c r="N20" s="62"/>
    </row>
    <row r="21" spans="1:14" s="63" customFormat="1" ht="11.1" customHeight="1">
      <c r="A21" s="64"/>
      <c r="B21" s="67">
        <v>8</v>
      </c>
      <c r="C21" s="733" t="s">
        <v>136</v>
      </c>
      <c r="D21" s="734"/>
      <c r="E21" s="734"/>
      <c r="F21" s="734"/>
      <c r="G21" s="734"/>
      <c r="H21" s="734"/>
      <c r="I21" s="734"/>
      <c r="J21" s="735"/>
      <c r="K21" s="69" t="s">
        <v>12</v>
      </c>
      <c r="L21" s="134">
        <f>'Data Sheet'!O43</f>
        <v>0</v>
      </c>
      <c r="M21" s="135"/>
      <c r="N21" s="62"/>
    </row>
    <row r="22" spans="1:14" s="63" customFormat="1" ht="11.1" customHeight="1">
      <c r="A22" s="64"/>
      <c r="B22" s="67">
        <v>9</v>
      </c>
      <c r="C22" s="733" t="s">
        <v>148</v>
      </c>
      <c r="D22" s="734"/>
      <c r="E22" s="734"/>
      <c r="F22" s="734"/>
      <c r="G22" s="734"/>
      <c r="H22" s="734"/>
      <c r="I22" s="734"/>
      <c r="J22" s="735"/>
      <c r="K22" s="69" t="s">
        <v>12</v>
      </c>
      <c r="L22" s="134">
        <f>'Data Sheet'!O44</f>
        <v>0</v>
      </c>
      <c r="M22" s="135"/>
      <c r="N22" s="62"/>
    </row>
    <row r="23" spans="1:14" s="63" customFormat="1" ht="11.1" customHeight="1">
      <c r="A23" s="64"/>
      <c r="B23" s="67">
        <v>10</v>
      </c>
      <c r="C23" s="733" t="s">
        <v>489</v>
      </c>
      <c r="D23" s="734"/>
      <c r="E23" s="734"/>
      <c r="F23" s="734"/>
      <c r="G23" s="734"/>
      <c r="H23" s="734"/>
      <c r="I23" s="734"/>
      <c r="J23" s="735"/>
      <c r="K23" s="69" t="s">
        <v>12</v>
      </c>
      <c r="L23" s="134">
        <f>'Data Sheet'!R52</f>
        <v>0</v>
      </c>
      <c r="M23" s="150"/>
      <c r="N23" s="62"/>
    </row>
    <row r="24" spans="1:14" s="63" customFormat="1" ht="11.1" customHeight="1">
      <c r="A24" s="64"/>
      <c r="B24" s="67">
        <v>11</v>
      </c>
      <c r="C24" s="722" t="s">
        <v>149</v>
      </c>
      <c r="D24" s="726"/>
      <c r="E24" s="726"/>
      <c r="F24" s="726"/>
      <c r="G24" s="726"/>
      <c r="H24" s="726"/>
      <c r="I24" s="726"/>
      <c r="J24" s="727"/>
      <c r="K24" s="69"/>
      <c r="L24" s="136" t="s">
        <v>9</v>
      </c>
      <c r="M24" s="135">
        <f>IF((M19+L20+L21+L22-L23)&gt;0,M19+L20+L21+L22-L23,0)</f>
        <v>553971</v>
      </c>
      <c r="N24" s="62"/>
    </row>
    <row r="25" spans="1:14" s="63" customFormat="1" ht="12" customHeight="1">
      <c r="A25" s="64"/>
      <c r="B25" s="67">
        <v>12</v>
      </c>
      <c r="C25" s="757" t="s">
        <v>150</v>
      </c>
      <c r="D25" s="757"/>
      <c r="E25" s="757"/>
      <c r="F25" s="757"/>
      <c r="G25" s="757"/>
      <c r="H25" s="757"/>
      <c r="I25" s="757"/>
      <c r="J25" s="757"/>
      <c r="K25" s="69"/>
      <c r="L25" s="134"/>
      <c r="M25" s="135"/>
      <c r="N25" s="62"/>
    </row>
    <row r="26" spans="1:14" s="63" customFormat="1" ht="9.9499999999999993" customHeight="1">
      <c r="A26" s="64"/>
      <c r="B26" s="67"/>
      <c r="C26" s="68" t="s">
        <v>32</v>
      </c>
      <c r="D26" s="628" t="str">
        <f>'Data Sheet'!G65</f>
        <v>Life Insurance Premiums</v>
      </c>
      <c r="E26" s="628"/>
      <c r="F26" s="628"/>
      <c r="G26" s="628"/>
      <c r="H26" s="628"/>
      <c r="I26" s="628"/>
      <c r="J26" s="629"/>
      <c r="K26" s="69" t="s">
        <v>12</v>
      </c>
      <c r="L26" s="134">
        <f>IF('Data Sheet'!G65="-",0,'Data Sheet'!Q65)</f>
        <v>30000</v>
      </c>
      <c r="M26" s="135"/>
      <c r="N26" s="62"/>
    </row>
    <row r="27" spans="1:14" s="63" customFormat="1" ht="9.9499999999999993" customHeight="1">
      <c r="A27" s="64"/>
      <c r="B27" s="67"/>
      <c r="C27" s="68" t="s">
        <v>33</v>
      </c>
      <c r="D27" s="628" t="str">
        <f>'Data Sheet'!G66</f>
        <v>Sukanya Samriddhi Account</v>
      </c>
      <c r="E27" s="628"/>
      <c r="F27" s="628"/>
      <c r="G27" s="628"/>
      <c r="H27" s="628"/>
      <c r="I27" s="628"/>
      <c r="J27" s="629"/>
      <c r="K27" s="69" t="s">
        <v>12</v>
      </c>
      <c r="L27" s="134">
        <f>IF('Data Sheet'!G66="-",0,'Data Sheet'!Q66)</f>
        <v>50000</v>
      </c>
      <c r="M27" s="135"/>
      <c r="N27" s="62"/>
    </row>
    <row r="28" spans="1:14" s="63" customFormat="1" ht="9.9499999999999993" customHeight="1">
      <c r="A28" s="64"/>
      <c r="B28" s="67"/>
      <c r="C28" s="68" t="s">
        <v>34</v>
      </c>
      <c r="D28" s="628" t="str">
        <f>'Data Sheet'!G67</f>
        <v>Tuition Fee of Two Children</v>
      </c>
      <c r="E28" s="628"/>
      <c r="F28" s="628"/>
      <c r="G28" s="628"/>
      <c r="H28" s="628"/>
      <c r="I28" s="628"/>
      <c r="J28" s="629"/>
      <c r="K28" s="69" t="s">
        <v>12</v>
      </c>
      <c r="L28" s="134">
        <f>IF('Data Sheet'!G67="-",0,'Data Sheet'!Q67)</f>
        <v>10000</v>
      </c>
      <c r="M28" s="135"/>
      <c r="N28" s="62"/>
    </row>
    <row r="29" spans="1:14" s="63" customFormat="1" ht="9.9499999999999993" customHeight="1">
      <c r="A29" s="64"/>
      <c r="B29" s="67"/>
      <c r="C29" s="68" t="s">
        <v>35</v>
      </c>
      <c r="D29" s="628" t="str">
        <f>'Data Sheet'!G68</f>
        <v>-</v>
      </c>
      <c r="E29" s="628"/>
      <c r="F29" s="628"/>
      <c r="G29" s="628"/>
      <c r="H29" s="628"/>
      <c r="I29" s="628"/>
      <c r="J29" s="629"/>
      <c r="K29" s="69" t="s">
        <v>12</v>
      </c>
      <c r="L29" s="134">
        <f>IF('Data Sheet'!G68="-",0,'Data Sheet'!Q68)</f>
        <v>0</v>
      </c>
      <c r="M29" s="135"/>
      <c r="N29" s="62"/>
    </row>
    <row r="30" spans="1:14" s="63" customFormat="1" ht="9.9499999999999993" customHeight="1">
      <c r="A30" s="64"/>
      <c r="B30" s="67"/>
      <c r="C30" s="68" t="s">
        <v>36</v>
      </c>
      <c r="D30" s="628" t="str">
        <f>'Data Sheet'!G69</f>
        <v>-</v>
      </c>
      <c r="E30" s="628"/>
      <c r="F30" s="628"/>
      <c r="G30" s="628"/>
      <c r="H30" s="628"/>
      <c r="I30" s="628"/>
      <c r="J30" s="629"/>
      <c r="K30" s="69" t="s">
        <v>12</v>
      </c>
      <c r="L30" s="134">
        <f>IF('Data Sheet'!G69="-",0,'Data Sheet'!Q69)</f>
        <v>0</v>
      </c>
      <c r="M30" s="135"/>
      <c r="N30" s="62"/>
    </row>
    <row r="31" spans="1:14" s="63" customFormat="1" ht="9.9499999999999993" customHeight="1">
      <c r="A31" s="64"/>
      <c r="B31" s="67"/>
      <c r="C31" s="68" t="s">
        <v>37</v>
      </c>
      <c r="D31" s="628" t="str">
        <f>'Data Sheet'!G70</f>
        <v>-</v>
      </c>
      <c r="E31" s="628"/>
      <c r="F31" s="628"/>
      <c r="G31" s="628"/>
      <c r="H31" s="628"/>
      <c r="I31" s="628"/>
      <c r="J31" s="629"/>
      <c r="K31" s="69" t="s">
        <v>12</v>
      </c>
      <c r="L31" s="134">
        <f>IF('Data Sheet'!G70="-",0,'Data Sheet'!Q70)</f>
        <v>0</v>
      </c>
      <c r="M31" s="135"/>
      <c r="N31" s="62"/>
    </row>
    <row r="32" spans="1:14" s="63" customFormat="1" ht="9.9499999999999993" customHeight="1">
      <c r="A32" s="64"/>
      <c r="B32" s="67"/>
      <c r="C32" s="68" t="s">
        <v>38</v>
      </c>
      <c r="D32" s="628" t="str">
        <f>'Data Sheet'!G71</f>
        <v>-</v>
      </c>
      <c r="E32" s="628"/>
      <c r="F32" s="628"/>
      <c r="G32" s="628"/>
      <c r="H32" s="628"/>
      <c r="I32" s="628"/>
      <c r="J32" s="629"/>
      <c r="K32" s="69" t="s">
        <v>12</v>
      </c>
      <c r="L32" s="134">
        <f>IF('Data Sheet'!G71="-",0,'Data Sheet'!Q71)</f>
        <v>0</v>
      </c>
      <c r="M32" s="135"/>
      <c r="N32" s="62"/>
    </row>
    <row r="33" spans="1:16" s="63" customFormat="1" ht="9.9499999999999993" customHeight="1">
      <c r="A33" s="64"/>
      <c r="B33" s="67"/>
      <c r="C33" s="68" t="s">
        <v>99</v>
      </c>
      <c r="D33" s="628" t="str">
        <f>'Data Sheet'!G72</f>
        <v>-</v>
      </c>
      <c r="E33" s="628"/>
      <c r="F33" s="628"/>
      <c r="G33" s="628"/>
      <c r="H33" s="628"/>
      <c r="I33" s="628"/>
      <c r="J33" s="629"/>
      <c r="K33" s="69" t="s">
        <v>12</v>
      </c>
      <c r="L33" s="134">
        <f>IF('Data Sheet'!G72="-",0,'Data Sheet'!Q72)</f>
        <v>0</v>
      </c>
      <c r="M33" s="135"/>
      <c r="N33" s="62"/>
    </row>
    <row r="34" spans="1:16" s="63" customFormat="1" ht="12" customHeight="1">
      <c r="A34" s="64"/>
      <c r="B34" s="67"/>
      <c r="C34" s="723" t="s">
        <v>67</v>
      </c>
      <c r="D34" s="724"/>
      <c r="E34" s="724"/>
      <c r="F34" s="724"/>
      <c r="G34" s="724"/>
      <c r="H34" s="724"/>
      <c r="I34" s="724"/>
      <c r="J34" s="725"/>
      <c r="K34" s="69" t="s">
        <v>12</v>
      </c>
      <c r="L34" s="134">
        <f>SUM(L26:L33)</f>
        <v>90000</v>
      </c>
      <c r="M34" s="135">
        <f>'Data Sheet'!S65</f>
        <v>90000</v>
      </c>
      <c r="N34" s="62"/>
    </row>
    <row r="35" spans="1:16" s="63" customFormat="1" ht="12" customHeight="1">
      <c r="A35" s="64"/>
      <c r="B35" s="67">
        <v>13</v>
      </c>
      <c r="C35" s="722" t="s">
        <v>248</v>
      </c>
      <c r="D35" s="722"/>
      <c r="E35" s="722"/>
      <c r="F35" s="722"/>
      <c r="G35" s="722"/>
      <c r="H35" s="722"/>
      <c r="I35" s="722"/>
      <c r="J35" s="722"/>
      <c r="K35" s="69" t="s">
        <v>12</v>
      </c>
      <c r="L35" s="134">
        <f>'Data Sheet'!O73</f>
        <v>0</v>
      </c>
      <c r="M35" s="137">
        <f>'Data Sheet'!S73</f>
        <v>0</v>
      </c>
      <c r="N35" s="62"/>
    </row>
    <row r="36" spans="1:16" s="63" customFormat="1" ht="12" customHeight="1">
      <c r="A36" s="64"/>
      <c r="B36" s="71">
        <v>14</v>
      </c>
      <c r="C36" s="758" t="s">
        <v>152</v>
      </c>
      <c r="D36" s="628"/>
      <c r="E36" s="628"/>
      <c r="F36" s="628"/>
      <c r="G36" s="628"/>
      <c r="H36" s="628"/>
      <c r="I36" s="628"/>
      <c r="J36" s="629"/>
      <c r="K36" s="69"/>
      <c r="L36" s="134"/>
      <c r="M36" s="135"/>
      <c r="N36" s="62"/>
    </row>
    <row r="37" spans="1:16" s="63" customFormat="1" ht="9.9499999999999993" customHeight="1">
      <c r="A37" s="64"/>
      <c r="B37" s="71"/>
      <c r="C37" s="72" t="s">
        <v>32</v>
      </c>
      <c r="D37" s="73" t="s">
        <v>62</v>
      </c>
      <c r="E37" s="715" t="s">
        <v>279</v>
      </c>
      <c r="F37" s="715"/>
      <c r="G37" s="715"/>
      <c r="H37" s="715"/>
      <c r="I37" s="715"/>
      <c r="J37" s="716"/>
      <c r="K37" s="69" t="s">
        <v>12</v>
      </c>
      <c r="L37" s="134">
        <f>'Data Sheet'!S74</f>
        <v>0</v>
      </c>
      <c r="M37" s="135"/>
      <c r="N37" s="62"/>
    </row>
    <row r="38" spans="1:16" s="63" customFormat="1" ht="9.9499999999999993" customHeight="1">
      <c r="A38" s="64"/>
      <c r="B38" s="71"/>
      <c r="C38" s="72" t="s">
        <v>33</v>
      </c>
      <c r="D38" s="73" t="s">
        <v>54</v>
      </c>
      <c r="E38" s="715" t="s">
        <v>102</v>
      </c>
      <c r="F38" s="715"/>
      <c r="G38" s="715"/>
      <c r="H38" s="715"/>
      <c r="I38" s="715"/>
      <c r="J38" s="716"/>
      <c r="K38" s="69" t="s">
        <v>12</v>
      </c>
      <c r="L38" s="134">
        <f>'Data Sheet'!S79</f>
        <v>0</v>
      </c>
      <c r="M38" s="135"/>
      <c r="N38" s="62"/>
    </row>
    <row r="39" spans="1:16" s="63" customFormat="1" ht="9.9499999999999993" customHeight="1">
      <c r="A39" s="64"/>
      <c r="B39" s="71"/>
      <c r="C39" s="72" t="s">
        <v>34</v>
      </c>
      <c r="D39" s="73" t="s">
        <v>55</v>
      </c>
      <c r="E39" s="715" t="s">
        <v>103</v>
      </c>
      <c r="F39" s="715"/>
      <c r="G39" s="715"/>
      <c r="H39" s="715"/>
      <c r="I39" s="715"/>
      <c r="J39" s="716"/>
      <c r="K39" s="69" t="s">
        <v>12</v>
      </c>
      <c r="L39" s="134">
        <f>'Data Sheet'!S81</f>
        <v>0</v>
      </c>
      <c r="M39" s="135"/>
      <c r="N39" s="62"/>
    </row>
    <row r="40" spans="1:16" s="63" customFormat="1" ht="9.9499999999999993" customHeight="1">
      <c r="A40" s="64"/>
      <c r="B40" s="71"/>
      <c r="C40" s="72" t="s">
        <v>35</v>
      </c>
      <c r="D40" s="73" t="s">
        <v>96</v>
      </c>
      <c r="E40" s="715" t="s">
        <v>288</v>
      </c>
      <c r="F40" s="715"/>
      <c r="G40" s="715"/>
      <c r="H40" s="715"/>
      <c r="I40" s="715"/>
      <c r="J40" s="716"/>
      <c r="K40" s="69" t="s">
        <v>12</v>
      </c>
      <c r="L40" s="134">
        <f>'Data Sheet'!S83</f>
        <v>0</v>
      </c>
      <c r="M40" s="135"/>
      <c r="N40" s="62"/>
    </row>
    <row r="41" spans="1:16" s="63" customFormat="1" ht="9.9499999999999993" customHeight="1">
      <c r="A41" s="64"/>
      <c r="B41" s="71"/>
      <c r="C41" s="72" t="s">
        <v>36</v>
      </c>
      <c r="D41" s="73" t="s">
        <v>53</v>
      </c>
      <c r="E41" s="715" t="s">
        <v>240</v>
      </c>
      <c r="F41" s="715"/>
      <c r="G41" s="715"/>
      <c r="H41" s="715"/>
      <c r="I41" s="715"/>
      <c r="J41" s="716"/>
      <c r="K41" s="69" t="s">
        <v>12</v>
      </c>
      <c r="L41" s="134">
        <f>'Data Sheet'!S86</f>
        <v>0</v>
      </c>
      <c r="M41" s="135"/>
      <c r="N41" s="62"/>
    </row>
    <row r="42" spans="1:16" s="63" customFormat="1" ht="9.9499999999999993" customHeight="1">
      <c r="A42" s="64"/>
      <c r="B42" s="71"/>
      <c r="C42" s="72" t="s">
        <v>37</v>
      </c>
      <c r="D42" s="73" t="s">
        <v>477</v>
      </c>
      <c r="E42" s="715" t="s">
        <v>481</v>
      </c>
      <c r="F42" s="715"/>
      <c r="G42" s="715"/>
      <c r="H42" s="715"/>
      <c r="I42" s="715"/>
      <c r="J42" s="716"/>
      <c r="K42" s="69" t="s">
        <v>12</v>
      </c>
      <c r="L42" s="134">
        <f>'Data Sheet'!S87</f>
        <v>0</v>
      </c>
      <c r="M42" s="135"/>
      <c r="N42" s="62"/>
    </row>
    <row r="43" spans="1:16" s="63" customFormat="1" ht="9.9499999999999993" customHeight="1">
      <c r="A43" s="64"/>
      <c r="B43" s="71"/>
      <c r="C43" s="72" t="s">
        <v>38</v>
      </c>
      <c r="D43" s="73" t="s">
        <v>52</v>
      </c>
      <c r="E43" s="715" t="s">
        <v>281</v>
      </c>
      <c r="F43" s="715"/>
      <c r="G43" s="715"/>
      <c r="H43" s="715"/>
      <c r="I43" s="715"/>
      <c r="J43" s="716"/>
      <c r="K43" s="69" t="s">
        <v>12</v>
      </c>
      <c r="L43" s="134">
        <f>'Data Sheet'!S88</f>
        <v>70</v>
      </c>
      <c r="M43" s="135"/>
      <c r="N43" s="62"/>
    </row>
    <row r="44" spans="1:16" s="63" customFormat="1" ht="9.9499999999999993" customHeight="1">
      <c r="A44" s="64"/>
      <c r="B44" s="71"/>
      <c r="C44" s="72" t="s">
        <v>99</v>
      </c>
      <c r="D44" s="73" t="s">
        <v>97</v>
      </c>
      <c r="E44" s="715" t="s">
        <v>282</v>
      </c>
      <c r="F44" s="715"/>
      <c r="G44" s="715"/>
      <c r="H44" s="715"/>
      <c r="I44" s="715"/>
      <c r="J44" s="716"/>
      <c r="K44" s="69" t="s">
        <v>12</v>
      </c>
      <c r="L44" s="134">
        <f>'Data Sheet'!S90</f>
        <v>0</v>
      </c>
      <c r="M44" s="135"/>
      <c r="N44" s="62"/>
    </row>
    <row r="45" spans="1:16" s="63" customFormat="1" ht="9.9499999999999993" customHeight="1">
      <c r="A45" s="64"/>
      <c r="B45" s="71"/>
      <c r="C45" s="72" t="s">
        <v>100</v>
      </c>
      <c r="D45" s="73" t="s">
        <v>98</v>
      </c>
      <c r="E45" s="715" t="s">
        <v>283</v>
      </c>
      <c r="F45" s="715"/>
      <c r="G45" s="715"/>
      <c r="H45" s="715"/>
      <c r="I45" s="715"/>
      <c r="J45" s="716"/>
      <c r="K45" s="69" t="s">
        <v>12</v>
      </c>
      <c r="L45" s="134">
        <f>'Data Sheet'!S92</f>
        <v>0</v>
      </c>
      <c r="M45" s="135"/>
      <c r="N45" s="62"/>
    </row>
    <row r="46" spans="1:16" s="63" customFormat="1" ht="9.9499999999999993" customHeight="1">
      <c r="A46" s="64"/>
      <c r="B46" s="71"/>
      <c r="C46" s="72" t="s">
        <v>487</v>
      </c>
      <c r="D46" s="73" t="s">
        <v>95</v>
      </c>
      <c r="E46" s="715" t="s">
        <v>101</v>
      </c>
      <c r="F46" s="715"/>
      <c r="G46" s="715"/>
      <c r="H46" s="715"/>
      <c r="I46" s="715"/>
      <c r="J46" s="716"/>
      <c r="K46" s="69" t="s">
        <v>12</v>
      </c>
      <c r="L46" s="134">
        <f>'Data Sheet'!S93</f>
        <v>0</v>
      </c>
      <c r="M46" s="135"/>
      <c r="N46" s="62"/>
    </row>
    <row r="47" spans="1:16" s="63" customFormat="1" ht="12" customHeight="1">
      <c r="A47" s="64"/>
      <c r="B47" s="67"/>
      <c r="C47" s="723" t="s">
        <v>67</v>
      </c>
      <c r="D47" s="724"/>
      <c r="E47" s="724"/>
      <c r="F47" s="724"/>
      <c r="G47" s="724"/>
      <c r="H47" s="724"/>
      <c r="I47" s="724"/>
      <c r="J47" s="725"/>
      <c r="K47" s="69" t="s">
        <v>12</v>
      </c>
      <c r="L47" s="134">
        <f>SUM(L37:L46)</f>
        <v>70</v>
      </c>
      <c r="M47" s="135">
        <f>L47</f>
        <v>70</v>
      </c>
      <c r="N47" s="62"/>
    </row>
    <row r="48" spans="1:16" s="63" customFormat="1" ht="12" customHeight="1">
      <c r="A48" s="64"/>
      <c r="B48" s="67">
        <v>15</v>
      </c>
      <c r="C48" s="722" t="s">
        <v>153</v>
      </c>
      <c r="D48" s="722"/>
      <c r="E48" s="722"/>
      <c r="F48" s="722"/>
      <c r="G48" s="722"/>
      <c r="H48" s="722"/>
      <c r="I48" s="722"/>
      <c r="J48" s="722"/>
      <c r="K48" s="69"/>
      <c r="L48" s="134"/>
      <c r="M48" s="135">
        <f>IF((M24-M34-M35-M47)&gt;0,M24-M34-M35-M47,0)</f>
        <v>463901</v>
      </c>
      <c r="N48" s="62"/>
      <c r="P48" s="149"/>
    </row>
    <row r="49" spans="1:14" s="63" customFormat="1" ht="12" customHeight="1">
      <c r="A49" s="64"/>
      <c r="B49" s="67">
        <v>16</v>
      </c>
      <c r="C49" s="722" t="s">
        <v>137</v>
      </c>
      <c r="D49" s="726"/>
      <c r="E49" s="726"/>
      <c r="F49" s="726"/>
      <c r="G49" s="726"/>
      <c r="H49" s="726"/>
      <c r="I49" s="726"/>
      <c r="J49" s="727"/>
      <c r="K49" s="151"/>
      <c r="L49" s="152"/>
      <c r="M49" s="138"/>
      <c r="N49" s="62"/>
    </row>
    <row r="50" spans="1:14" s="78" customFormat="1" ht="12" customHeight="1">
      <c r="A50" s="64"/>
      <c r="B50" s="75"/>
      <c r="C50" s="76" t="s">
        <v>13</v>
      </c>
      <c r="D50" s="715" t="s">
        <v>284</v>
      </c>
      <c r="E50" s="715"/>
      <c r="F50" s="715"/>
      <c r="G50" s="715"/>
      <c r="H50" s="715"/>
      <c r="I50" s="715"/>
      <c r="J50" s="716"/>
      <c r="K50" s="139" t="s">
        <v>12</v>
      </c>
      <c r="L50" s="134">
        <v>0</v>
      </c>
      <c r="M50" s="140"/>
      <c r="N50" s="77"/>
    </row>
    <row r="51" spans="1:14" s="78" customFormat="1" ht="12" customHeight="1">
      <c r="A51" s="79"/>
      <c r="B51" s="75"/>
      <c r="C51" s="76" t="s">
        <v>15</v>
      </c>
      <c r="D51" s="726" t="s">
        <v>285</v>
      </c>
      <c r="E51" s="726"/>
      <c r="F51" s="726"/>
      <c r="G51" s="726"/>
      <c r="H51" s="726"/>
      <c r="I51" s="726"/>
      <c r="J51" s="727"/>
      <c r="K51" s="139" t="s">
        <v>12</v>
      </c>
      <c r="L51" s="134">
        <f>IF(M48&gt;250000,IF(M48&lt;500001,ROUND((M48-250000)*0.05,0),12500),0)</f>
        <v>10695</v>
      </c>
      <c r="M51" s="140"/>
      <c r="N51" s="77"/>
    </row>
    <row r="52" spans="1:14" s="78" customFormat="1" ht="12" customHeight="1">
      <c r="A52" s="79"/>
      <c r="B52" s="75"/>
      <c r="C52" s="76" t="s">
        <v>17</v>
      </c>
      <c r="D52" s="726" t="s">
        <v>286</v>
      </c>
      <c r="E52" s="726"/>
      <c r="F52" s="726"/>
      <c r="G52" s="726"/>
      <c r="H52" s="726"/>
      <c r="I52" s="726"/>
      <c r="J52" s="727"/>
      <c r="K52" s="139" t="s">
        <v>12</v>
      </c>
      <c r="L52" s="134">
        <f>IF(M48&gt;500000,IF(M48&lt;1000001,ROUND((M48-500000)*0.2,0),"ERROR"),0)</f>
        <v>0</v>
      </c>
      <c r="M52" s="140">
        <f>IF(M48&lt;1000001,SUM(L50:L52),"ERROR")</f>
        <v>10695</v>
      </c>
      <c r="N52" s="77"/>
    </row>
    <row r="53" spans="1:14" s="78" customFormat="1" ht="12" customHeight="1">
      <c r="A53" s="79"/>
      <c r="B53" s="75">
        <v>17</v>
      </c>
      <c r="C53" s="722" t="s">
        <v>289</v>
      </c>
      <c r="D53" s="726"/>
      <c r="E53" s="726"/>
      <c r="F53" s="726"/>
      <c r="G53" s="726"/>
      <c r="H53" s="726"/>
      <c r="I53" s="726"/>
      <c r="J53" s="727"/>
      <c r="K53" s="139" t="s">
        <v>12</v>
      </c>
      <c r="L53" s="141"/>
      <c r="M53" s="140">
        <f>IF(M48&gt;350000,0,IF(M52&gt;2500,2500,M52))</f>
        <v>0</v>
      </c>
      <c r="N53" s="77"/>
    </row>
    <row r="54" spans="1:14" s="78" customFormat="1" ht="12" customHeight="1">
      <c r="A54" s="79"/>
      <c r="B54" s="75">
        <v>18</v>
      </c>
      <c r="C54" s="722" t="s">
        <v>154</v>
      </c>
      <c r="D54" s="726"/>
      <c r="E54" s="726"/>
      <c r="F54" s="726"/>
      <c r="G54" s="726"/>
      <c r="H54" s="726"/>
      <c r="I54" s="726"/>
      <c r="J54" s="727"/>
      <c r="K54" s="139" t="s">
        <v>12</v>
      </c>
      <c r="L54" s="141"/>
      <c r="M54" s="140">
        <f>M52-M53</f>
        <v>10695</v>
      </c>
      <c r="N54" s="77"/>
    </row>
    <row r="55" spans="1:14" s="78" customFormat="1" ht="12" customHeight="1">
      <c r="A55" s="79"/>
      <c r="B55" s="75">
        <v>19</v>
      </c>
      <c r="C55" s="722" t="s">
        <v>156</v>
      </c>
      <c r="D55" s="726"/>
      <c r="E55" s="726"/>
      <c r="F55" s="726"/>
      <c r="G55" s="726"/>
      <c r="H55" s="726"/>
      <c r="I55" s="726"/>
      <c r="J55" s="727"/>
      <c r="K55" s="139" t="s">
        <v>12</v>
      </c>
      <c r="L55" s="141"/>
      <c r="M55" s="140">
        <f>ROUND(M54*0.01,0)</f>
        <v>107</v>
      </c>
      <c r="N55" s="77"/>
    </row>
    <row r="56" spans="1:14" s="78" customFormat="1" ht="12" customHeight="1">
      <c r="A56" s="79"/>
      <c r="B56" s="75">
        <v>20</v>
      </c>
      <c r="C56" s="722" t="s">
        <v>155</v>
      </c>
      <c r="D56" s="726"/>
      <c r="E56" s="726"/>
      <c r="F56" s="726"/>
      <c r="G56" s="726"/>
      <c r="H56" s="726"/>
      <c r="I56" s="726"/>
      <c r="J56" s="727"/>
      <c r="K56" s="139" t="s">
        <v>12</v>
      </c>
      <c r="L56" s="141"/>
      <c r="M56" s="140">
        <f>ROUND(M54*0.02,0)</f>
        <v>214</v>
      </c>
      <c r="N56" s="77"/>
    </row>
    <row r="57" spans="1:14" s="78" customFormat="1" ht="12" customHeight="1">
      <c r="A57" s="79"/>
      <c r="B57" s="75">
        <v>21</v>
      </c>
      <c r="C57" s="722" t="s">
        <v>140</v>
      </c>
      <c r="D57" s="726"/>
      <c r="E57" s="726"/>
      <c r="F57" s="726"/>
      <c r="G57" s="726"/>
      <c r="H57" s="726"/>
      <c r="I57" s="726"/>
      <c r="J57" s="727"/>
      <c r="K57" s="139" t="s">
        <v>12</v>
      </c>
      <c r="L57" s="141"/>
      <c r="M57" s="140">
        <f>SUM(M54:M56)</f>
        <v>11016</v>
      </c>
      <c r="N57" s="77"/>
    </row>
    <row r="58" spans="1:14" s="78" customFormat="1" ht="12" customHeight="1">
      <c r="A58" s="79"/>
      <c r="B58" s="75">
        <v>22</v>
      </c>
      <c r="C58" s="722" t="s">
        <v>91</v>
      </c>
      <c r="D58" s="726"/>
      <c r="E58" s="726"/>
      <c r="F58" s="726"/>
      <c r="G58" s="726"/>
      <c r="H58" s="726"/>
      <c r="I58" s="726"/>
      <c r="J58" s="727"/>
      <c r="K58" s="139" t="s">
        <v>12</v>
      </c>
      <c r="L58" s="141"/>
      <c r="M58" s="140">
        <f>IF('Data Sheet'!M99="Yes",'Data Sheet'!M101,0)</f>
        <v>0</v>
      </c>
      <c r="N58" s="77"/>
    </row>
    <row r="59" spans="1:14" s="78" customFormat="1" ht="12" customHeight="1">
      <c r="A59" s="79"/>
      <c r="B59" s="75">
        <v>23</v>
      </c>
      <c r="C59" s="722" t="s">
        <v>287</v>
      </c>
      <c r="D59" s="726"/>
      <c r="E59" s="726"/>
      <c r="F59" s="726"/>
      <c r="G59" s="726"/>
      <c r="H59" s="726"/>
      <c r="I59" s="726"/>
      <c r="J59" s="727"/>
      <c r="K59" s="139" t="s">
        <v>12</v>
      </c>
      <c r="L59" s="141"/>
      <c r="M59" s="140">
        <f>IF((M57-M58)&gt;0,M57-M58,0)</f>
        <v>11016</v>
      </c>
      <c r="N59" s="77"/>
    </row>
    <row r="60" spans="1:14" s="78" customFormat="1" ht="12" customHeight="1">
      <c r="A60" s="79"/>
      <c r="B60" s="75">
        <v>24</v>
      </c>
      <c r="C60" s="722" t="s">
        <v>157</v>
      </c>
      <c r="D60" s="722"/>
      <c r="E60" s="722"/>
      <c r="F60" s="722"/>
      <c r="G60" s="722"/>
      <c r="H60" s="722"/>
      <c r="I60" s="722"/>
      <c r="J60" s="70"/>
      <c r="K60" s="81"/>
      <c r="L60" s="82"/>
      <c r="M60" s="80"/>
      <c r="N60" s="77"/>
    </row>
    <row r="61" spans="1:14" s="78" customFormat="1" ht="11.1" customHeight="1">
      <c r="A61" s="79"/>
      <c r="B61" s="83"/>
      <c r="C61" s="84"/>
      <c r="D61" s="85">
        <v>42795</v>
      </c>
      <c r="E61" s="86">
        <f>'Data Sheet'!R25</f>
        <v>0</v>
      </c>
      <c r="F61" s="87">
        <v>42887</v>
      </c>
      <c r="G61" s="86">
        <f>'Data Sheet'!R28</f>
        <v>0</v>
      </c>
      <c r="H61" s="87">
        <v>42979</v>
      </c>
      <c r="I61" s="86">
        <f>'Data Sheet'!R31</f>
        <v>0</v>
      </c>
      <c r="J61" s="87">
        <v>43070</v>
      </c>
      <c r="K61" s="86">
        <f>'Data Sheet'!R34</f>
        <v>3000</v>
      </c>
      <c r="L61" s="88"/>
      <c r="M61" s="142"/>
      <c r="N61" s="77"/>
    </row>
    <row r="62" spans="1:14" s="78" customFormat="1" ht="11.1" customHeight="1">
      <c r="A62" s="79"/>
      <c r="B62" s="83"/>
      <c r="C62" s="84"/>
      <c r="D62" s="85">
        <v>42826</v>
      </c>
      <c r="E62" s="86">
        <f>'Data Sheet'!R26</f>
        <v>0</v>
      </c>
      <c r="F62" s="87">
        <v>42917</v>
      </c>
      <c r="G62" s="86">
        <f>'Data Sheet'!R29</f>
        <v>0</v>
      </c>
      <c r="H62" s="87">
        <v>43009</v>
      </c>
      <c r="I62" s="86">
        <f>'Data Sheet'!R32</f>
        <v>0</v>
      </c>
      <c r="J62" s="87">
        <v>43101</v>
      </c>
      <c r="K62" s="86">
        <f>'Data Sheet'!R35</f>
        <v>2000</v>
      </c>
      <c r="L62" s="88"/>
      <c r="M62" s="142"/>
      <c r="N62" s="77"/>
    </row>
    <row r="63" spans="1:14" s="78" customFormat="1" ht="11.1" customHeight="1">
      <c r="A63" s="79"/>
      <c r="B63" s="83"/>
      <c r="C63" s="84"/>
      <c r="D63" s="85">
        <v>42856</v>
      </c>
      <c r="E63" s="86">
        <f>'Data Sheet'!R27</f>
        <v>0</v>
      </c>
      <c r="F63" s="87">
        <v>42948</v>
      </c>
      <c r="G63" s="86">
        <f>'Data Sheet'!R30</f>
        <v>0</v>
      </c>
      <c r="H63" s="87">
        <v>43040</v>
      </c>
      <c r="I63" s="86">
        <f>'Data Sheet'!R33</f>
        <v>0</v>
      </c>
      <c r="J63" s="87">
        <v>43132</v>
      </c>
      <c r="K63" s="86">
        <f>'Data Sheet'!R36</f>
        <v>6016</v>
      </c>
      <c r="L63" s="148"/>
      <c r="M63" s="146">
        <f>'Data Sheet'!R40</f>
        <v>11016</v>
      </c>
      <c r="N63" s="77"/>
    </row>
    <row r="64" spans="1:14" s="78" customFormat="1" ht="9.9499999999999993" customHeight="1" thickBot="1">
      <c r="A64" s="79"/>
      <c r="B64" s="75"/>
      <c r="C64" s="84"/>
      <c r="D64" s="143"/>
      <c r="E64" s="144"/>
      <c r="F64" s="143"/>
      <c r="G64" s="144"/>
      <c r="H64" s="143"/>
      <c r="I64" s="144"/>
      <c r="J64" s="143"/>
      <c r="K64" s="144"/>
      <c r="L64" s="145"/>
      <c r="M64" s="147"/>
      <c r="N64" s="77"/>
    </row>
    <row r="65" spans="1:14" s="59" customFormat="1" ht="18" customHeight="1" thickBot="1">
      <c r="A65" s="79"/>
      <c r="B65" s="89">
        <v>25</v>
      </c>
      <c r="C65" s="718" t="s">
        <v>105</v>
      </c>
      <c r="D65" s="719"/>
      <c r="E65" s="719"/>
      <c r="F65" s="719"/>
      <c r="G65" s="90"/>
      <c r="H65" s="90"/>
      <c r="I65" s="90"/>
      <c r="J65" s="720" t="str">
        <f>IF(M48&lt;1000001,IF(M59&lt;M63,"REFUNDABLE =","PAYABLE ="),"ERROR")</f>
        <v>PAYABLE =</v>
      </c>
      <c r="K65" s="721"/>
      <c r="L65" s="761">
        <f>IF(M59&lt;M63,M63-M59,M59-M63)</f>
        <v>0</v>
      </c>
      <c r="M65" s="762"/>
      <c r="N65" s="58"/>
    </row>
    <row r="66" spans="1:14" s="93" customFormat="1" ht="8.1" customHeight="1">
      <c r="A66" s="60"/>
      <c r="B66" s="247"/>
      <c r="C66" s="247"/>
      <c r="D66" s="247"/>
      <c r="E66" s="247"/>
      <c r="F66" s="247"/>
      <c r="G66" s="247"/>
      <c r="H66" s="247"/>
      <c r="I66" s="247"/>
      <c r="J66" s="247"/>
      <c r="K66" s="247"/>
      <c r="L66" s="247"/>
      <c r="M66" s="91"/>
      <c r="N66" s="92"/>
    </row>
    <row r="67" spans="1:14" s="93" customFormat="1" ht="8.1" customHeight="1">
      <c r="A67" s="94"/>
      <c r="B67" s="95"/>
      <c r="C67" s="95"/>
      <c r="D67" s="95"/>
      <c r="E67" s="95"/>
      <c r="F67" s="95"/>
      <c r="G67" s="95"/>
      <c r="H67" s="95"/>
      <c r="I67" s="95"/>
      <c r="J67" s="95"/>
      <c r="K67" s="95"/>
      <c r="L67" s="95"/>
      <c r="M67" s="96"/>
      <c r="N67" s="92"/>
    </row>
    <row r="68" spans="1:14" s="93" customFormat="1" ht="8.1" customHeight="1">
      <c r="A68" s="94"/>
      <c r="B68" s="95"/>
      <c r="C68" s="95"/>
      <c r="D68" s="95"/>
      <c r="E68" s="95"/>
      <c r="F68" s="95"/>
      <c r="G68" s="95"/>
      <c r="H68" s="95"/>
      <c r="I68" s="95"/>
      <c r="J68" s="95"/>
      <c r="K68" s="95"/>
      <c r="L68" s="95"/>
      <c r="M68" s="96"/>
      <c r="N68" s="92"/>
    </row>
    <row r="69" spans="1:14" s="93" customFormat="1" ht="8.1" customHeight="1">
      <c r="A69" s="94"/>
      <c r="B69" s="95"/>
      <c r="C69" s="95"/>
      <c r="D69" s="95"/>
      <c r="E69" s="95"/>
      <c r="F69" s="95"/>
      <c r="G69" s="95"/>
      <c r="H69" s="95"/>
      <c r="I69" s="95"/>
      <c r="J69" s="95"/>
      <c r="K69" s="95"/>
      <c r="L69" s="95"/>
      <c r="M69" s="96"/>
      <c r="N69" s="92"/>
    </row>
    <row r="70" spans="1:14" s="100" customFormat="1" ht="14.25">
      <c r="A70" s="94"/>
      <c r="B70" s="717" t="s">
        <v>158</v>
      </c>
      <c r="C70" s="717"/>
      <c r="D70" s="717"/>
      <c r="E70" s="717"/>
      <c r="F70" s="717"/>
      <c r="G70" s="97"/>
      <c r="H70" s="97"/>
      <c r="I70" s="98"/>
      <c r="J70" s="759" t="s">
        <v>138</v>
      </c>
      <c r="K70" s="759"/>
      <c r="L70" s="759"/>
      <c r="M70" s="760"/>
      <c r="N70" s="99"/>
    </row>
    <row r="71" spans="1:14" s="100" customFormat="1" ht="8.1" customHeight="1" thickBot="1">
      <c r="A71" s="101"/>
      <c r="B71" s="102"/>
      <c r="C71" s="102"/>
      <c r="D71" s="102"/>
      <c r="E71" s="102"/>
      <c r="F71" s="102"/>
      <c r="G71" s="102"/>
      <c r="H71" s="102"/>
      <c r="I71" s="102"/>
      <c r="J71" s="102"/>
      <c r="K71" s="102"/>
      <c r="L71" s="102"/>
      <c r="M71" s="102"/>
      <c r="N71" s="103"/>
    </row>
    <row r="72" spans="1:14" ht="13.5" thickTop="1">
      <c r="A72" s="565" t="s">
        <v>127</v>
      </c>
      <c r="B72" s="565"/>
      <c r="C72" s="565"/>
      <c r="D72" s="565"/>
      <c r="E72" s="565"/>
      <c r="F72" s="565"/>
      <c r="G72" s="565"/>
      <c r="H72" s="565"/>
      <c r="I72" s="565"/>
      <c r="J72" s="565"/>
      <c r="K72" s="565"/>
      <c r="L72" s="565"/>
      <c r="M72" s="565"/>
      <c r="N72" s="565"/>
    </row>
  </sheetData>
  <sheetProtection password="E8F5" sheet="1" objects="1" scenarios="1" selectLockedCells="1"/>
  <mergeCells count="69">
    <mergeCell ref="A72:N72"/>
    <mergeCell ref="C55:J55"/>
    <mergeCell ref="C49:J49"/>
    <mergeCell ref="C57:J57"/>
    <mergeCell ref="C53:J53"/>
    <mergeCell ref="C56:J56"/>
    <mergeCell ref="D52:J52"/>
    <mergeCell ref="C58:J58"/>
    <mergeCell ref="C59:J59"/>
    <mergeCell ref="J70:M70"/>
    <mergeCell ref="L65:M65"/>
    <mergeCell ref="C54:J54"/>
    <mergeCell ref="D50:J50"/>
    <mergeCell ref="D17:J17"/>
    <mergeCell ref="D18:J18"/>
    <mergeCell ref="C21:J21"/>
    <mergeCell ref="C22:J22"/>
    <mergeCell ref="C23:J23"/>
    <mergeCell ref="C11:J11"/>
    <mergeCell ref="D12:J12"/>
    <mergeCell ref="D14:J14"/>
    <mergeCell ref="C15:J15"/>
    <mergeCell ref="C16:J16"/>
    <mergeCell ref="C24:J24"/>
    <mergeCell ref="D26:J26"/>
    <mergeCell ref="E44:J44"/>
    <mergeCell ref="C25:J25"/>
    <mergeCell ref="D27:J27"/>
    <mergeCell ref="D28:J28"/>
    <mergeCell ref="D29:J29"/>
    <mergeCell ref="D31:J31"/>
    <mergeCell ref="E43:J43"/>
    <mergeCell ref="E38:J38"/>
    <mergeCell ref="E39:J39"/>
    <mergeCell ref="E40:J40"/>
    <mergeCell ref="D33:J33"/>
    <mergeCell ref="D32:J32"/>
    <mergeCell ref="D30:J30"/>
    <mergeCell ref="C36:J36"/>
    <mergeCell ref="B2:M2"/>
    <mergeCell ref="D13:J13"/>
    <mergeCell ref="C19:J19"/>
    <mergeCell ref="C20:J20"/>
    <mergeCell ref="B4:M4"/>
    <mergeCell ref="B5:M5"/>
    <mergeCell ref="B8:M8"/>
    <mergeCell ref="C9:D9"/>
    <mergeCell ref="E9:M9"/>
    <mergeCell ref="L6:M6"/>
    <mergeCell ref="L7:M7"/>
    <mergeCell ref="B6:D6"/>
    <mergeCell ref="B7:D7"/>
    <mergeCell ref="E6:J6"/>
    <mergeCell ref="E7:J7"/>
    <mergeCell ref="C10:J10"/>
    <mergeCell ref="E37:J37"/>
    <mergeCell ref="C34:J34"/>
    <mergeCell ref="C35:J35"/>
    <mergeCell ref="E41:J41"/>
    <mergeCell ref="E45:J45"/>
    <mergeCell ref="E46:J46"/>
    <mergeCell ref="E42:J42"/>
    <mergeCell ref="B70:F70"/>
    <mergeCell ref="C65:F65"/>
    <mergeCell ref="J65:K65"/>
    <mergeCell ref="C60:I60"/>
    <mergeCell ref="C47:J47"/>
    <mergeCell ref="C48:J48"/>
    <mergeCell ref="D51:J51"/>
  </mergeCells>
  <phoneticPr fontId="11" type="noConversion"/>
  <printOptions horizontalCentered="1" verticalCentered="1"/>
  <pageMargins left="0.5" right="0.5" top="0.5" bottom="0.5" header="0.5" footer="0.5"/>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sheetPr codeName="Sheet4"/>
  <dimension ref="A1:G57"/>
  <sheetViews>
    <sheetView workbookViewId="0"/>
  </sheetViews>
  <sheetFormatPr defaultRowHeight="11.25"/>
  <cols>
    <col min="1" max="1" width="1.7109375" style="162" customWidth="1"/>
    <col min="2" max="2" width="2.7109375" style="162" customWidth="1"/>
    <col min="3" max="3" width="10.7109375" style="162" customWidth="1"/>
    <col min="4" max="4" width="38.7109375" style="162" customWidth="1"/>
    <col min="5" max="5" width="10.7109375" style="162" customWidth="1"/>
    <col min="6" max="6" width="25.7109375" style="162" customWidth="1"/>
    <col min="7" max="7" width="1.7109375" style="162" customWidth="1"/>
    <col min="8" max="16384" width="9.140625" style="162"/>
  </cols>
  <sheetData>
    <row r="1" spans="1:7" ht="8.1" customHeight="1" thickTop="1" thickBot="1">
      <c r="A1" s="159"/>
      <c r="B1" s="160"/>
      <c r="C1" s="160"/>
      <c r="D1" s="160"/>
      <c r="E1" s="160"/>
      <c r="F1" s="160"/>
      <c r="G1" s="161"/>
    </row>
    <row r="2" spans="1:7" ht="20.100000000000001" customHeight="1">
      <c r="A2" s="163"/>
      <c r="B2" s="792" t="s">
        <v>204</v>
      </c>
      <c r="C2" s="793"/>
      <c r="D2" s="793"/>
      <c r="E2" s="793"/>
      <c r="F2" s="794"/>
      <c r="G2" s="164"/>
    </row>
    <row r="3" spans="1:7" ht="13.5" thickBot="1">
      <c r="A3" s="163"/>
      <c r="B3" s="795" t="s">
        <v>166</v>
      </c>
      <c r="C3" s="796"/>
      <c r="D3" s="796"/>
      <c r="E3" s="796"/>
      <c r="F3" s="797"/>
      <c r="G3" s="164"/>
    </row>
    <row r="4" spans="1:7" ht="9.9499999999999993" customHeight="1" thickBot="1">
      <c r="A4" s="163"/>
      <c r="B4" s="798"/>
      <c r="C4" s="798"/>
      <c r="D4" s="798"/>
      <c r="E4" s="798"/>
      <c r="F4" s="798"/>
      <c r="G4" s="164"/>
    </row>
    <row r="5" spans="1:7" ht="35.1" customHeight="1">
      <c r="A5" s="163"/>
      <c r="B5" s="799" t="s">
        <v>167</v>
      </c>
      <c r="C5" s="800"/>
      <c r="D5" s="801"/>
      <c r="E5" s="802" t="str">
        <f>CONCATENATE('Data Sheet'!N128,", C/O ",'Data Sheet'!S8,", ",'Data Sheet'!S9)</f>
        <v>Sri CH VENKAT RAMANA MURTY, C/O Narasamma V, House No. 8/25, Jami Street, L.Kota(V&amp;M), Vizianagaram, PIN-530161</v>
      </c>
      <c r="F5" s="803"/>
      <c r="G5" s="164"/>
    </row>
    <row r="6" spans="1:7">
      <c r="A6" s="163"/>
      <c r="B6" s="804" t="s">
        <v>168</v>
      </c>
      <c r="C6" s="805"/>
      <c r="D6" s="806"/>
      <c r="E6" s="807" t="str">
        <f>'Data Sheet'!D13</f>
        <v>AABBC1234C</v>
      </c>
      <c r="F6" s="808"/>
      <c r="G6" s="164"/>
    </row>
    <row r="7" spans="1:7" ht="12" thickBot="1">
      <c r="A7" s="163"/>
      <c r="B7" s="809" t="s">
        <v>169</v>
      </c>
      <c r="C7" s="810"/>
      <c r="D7" s="811"/>
      <c r="E7" s="812" t="s">
        <v>293</v>
      </c>
      <c r="F7" s="813"/>
      <c r="G7" s="164"/>
    </row>
    <row r="8" spans="1:7" ht="9.9499999999999993" customHeight="1" thickBot="1">
      <c r="A8" s="163"/>
      <c r="B8" s="765"/>
      <c r="C8" s="765"/>
      <c r="D8" s="765"/>
      <c r="E8" s="765"/>
      <c r="F8" s="765"/>
      <c r="G8" s="164"/>
    </row>
    <row r="9" spans="1:7">
      <c r="A9" s="163"/>
      <c r="B9" s="775" t="s">
        <v>170</v>
      </c>
      <c r="C9" s="776"/>
      <c r="D9" s="776"/>
      <c r="E9" s="776"/>
      <c r="F9" s="777"/>
      <c r="G9" s="164"/>
    </row>
    <row r="10" spans="1:7" ht="30" customHeight="1">
      <c r="A10" s="163"/>
      <c r="B10" s="165" t="s">
        <v>73</v>
      </c>
      <c r="C10" s="819" t="s">
        <v>171</v>
      </c>
      <c r="D10" s="820"/>
      <c r="E10" s="166" t="s">
        <v>172</v>
      </c>
      <c r="F10" s="167" t="s">
        <v>173</v>
      </c>
      <c r="G10" s="164"/>
    </row>
    <row r="11" spans="1:7" ht="12.75" customHeight="1">
      <c r="A11" s="163"/>
      <c r="B11" s="168" t="s">
        <v>174</v>
      </c>
      <c r="C11" s="821" t="s">
        <v>175</v>
      </c>
      <c r="D11" s="822"/>
      <c r="E11" s="169" t="s">
        <v>176</v>
      </c>
      <c r="F11" s="170" t="s">
        <v>177</v>
      </c>
      <c r="G11" s="164"/>
    </row>
    <row r="12" spans="1:7">
      <c r="A12" s="163"/>
      <c r="B12" s="814">
        <v>1</v>
      </c>
      <c r="C12" s="817" t="s">
        <v>178</v>
      </c>
      <c r="D12" s="817"/>
      <c r="E12" s="172"/>
      <c r="F12" s="173"/>
      <c r="G12" s="164"/>
    </row>
    <row r="13" spans="1:7">
      <c r="A13" s="163"/>
      <c r="B13" s="815"/>
      <c r="C13" s="818" t="s">
        <v>179</v>
      </c>
      <c r="D13" s="818"/>
      <c r="E13" s="327">
        <f>IF('Data Sheet'!S6="Rented House",'Data Sheet'!S7,"0")</f>
        <v>96000</v>
      </c>
      <c r="F13" s="175"/>
      <c r="G13" s="164"/>
    </row>
    <row r="14" spans="1:7">
      <c r="A14" s="163"/>
      <c r="B14" s="815"/>
      <c r="C14" s="818" t="s">
        <v>180</v>
      </c>
      <c r="D14" s="818"/>
      <c r="E14" s="176"/>
      <c r="F14" s="177" t="str">
        <f>IF('Data Sheet'!S6="Rented House",'Data Sheet'!S8,"-")</f>
        <v>Narasamma V</v>
      </c>
      <c r="G14" s="164"/>
    </row>
    <row r="15" spans="1:7" ht="35.1" customHeight="1">
      <c r="A15" s="163"/>
      <c r="B15" s="815"/>
      <c r="C15" s="768" t="s">
        <v>181</v>
      </c>
      <c r="D15" s="769"/>
      <c r="E15" s="176"/>
      <c r="F15" s="177" t="str">
        <f>IF('Data Sheet'!S6="Rented House",'Data Sheet'!S9,"-")</f>
        <v>House No. 8/25, Jami Street, L.Kota(V&amp;M), Vizianagaram, PIN-530161</v>
      </c>
      <c r="G15" s="164"/>
    </row>
    <row r="16" spans="1:7">
      <c r="A16" s="163"/>
      <c r="B16" s="815"/>
      <c r="C16" s="768" t="s">
        <v>182</v>
      </c>
      <c r="D16" s="769"/>
      <c r="E16" s="176"/>
      <c r="F16" s="177" t="str">
        <f>IF('Data Sheet'!S6="Rented House",IF('Data Sheet'!S7&gt;100000,'Data Sheet'!S11,"-"),"-")</f>
        <v>-</v>
      </c>
      <c r="G16" s="164"/>
    </row>
    <row r="17" spans="1:7" ht="24.95" customHeight="1">
      <c r="A17" s="163"/>
      <c r="B17" s="816"/>
      <c r="C17" s="823" t="s">
        <v>183</v>
      </c>
      <c r="D17" s="824"/>
      <c r="E17" s="179"/>
      <c r="F17" s="180"/>
      <c r="G17" s="164"/>
    </row>
    <row r="18" spans="1:7">
      <c r="A18" s="163"/>
      <c r="B18" s="181">
        <v>2</v>
      </c>
      <c r="C18" s="825" t="s">
        <v>184</v>
      </c>
      <c r="D18" s="826"/>
      <c r="E18" s="190" t="s">
        <v>123</v>
      </c>
      <c r="F18" s="167" t="s">
        <v>123</v>
      </c>
      <c r="G18" s="164"/>
    </row>
    <row r="19" spans="1:7">
      <c r="A19" s="163"/>
      <c r="B19" s="171">
        <v>3</v>
      </c>
      <c r="C19" s="827" t="s">
        <v>185</v>
      </c>
      <c r="D19" s="828"/>
      <c r="E19" s="191"/>
      <c r="F19" s="192"/>
      <c r="G19" s="164"/>
    </row>
    <row r="20" spans="1:7">
      <c r="A20" s="163"/>
      <c r="B20" s="174"/>
      <c r="C20" s="768" t="s">
        <v>186</v>
      </c>
      <c r="D20" s="769"/>
      <c r="E20" s="327">
        <f>IF('Data Sheet'!M50="Select",0,'Data Sheet'!J52)</f>
        <v>0</v>
      </c>
      <c r="F20" s="177"/>
      <c r="G20" s="164"/>
    </row>
    <row r="21" spans="1:7">
      <c r="A21" s="163"/>
      <c r="B21" s="174"/>
      <c r="C21" s="768" t="s">
        <v>187</v>
      </c>
      <c r="D21" s="769"/>
      <c r="E21" s="193"/>
      <c r="F21" s="177" t="str">
        <f>IF(E20=0,"-",'Data Sheet'!O56)</f>
        <v>-</v>
      </c>
      <c r="G21" s="164"/>
    </row>
    <row r="22" spans="1:7">
      <c r="A22" s="163"/>
      <c r="B22" s="174"/>
      <c r="C22" s="768" t="s">
        <v>188</v>
      </c>
      <c r="D22" s="769"/>
      <c r="E22" s="193"/>
      <c r="F22" s="177" t="str">
        <f>IF(E20=0,"-",'Data Sheet'!O57)</f>
        <v>-</v>
      </c>
      <c r="G22" s="164"/>
    </row>
    <row r="23" spans="1:7" ht="12.75" customHeight="1">
      <c r="A23" s="163"/>
      <c r="B23" s="174"/>
      <c r="C23" s="768" t="s">
        <v>189</v>
      </c>
      <c r="D23" s="769"/>
      <c r="E23" s="193"/>
      <c r="F23" s="770" t="str">
        <f>IF(E20=0,"-",'Data Sheet'!O58)</f>
        <v>-</v>
      </c>
      <c r="G23" s="164"/>
    </row>
    <row r="24" spans="1:7">
      <c r="A24" s="163"/>
      <c r="B24" s="174"/>
      <c r="C24" s="768" t="s">
        <v>190</v>
      </c>
      <c r="D24" s="769"/>
      <c r="E24" s="193"/>
      <c r="F24" s="770"/>
      <c r="G24" s="164"/>
    </row>
    <row r="25" spans="1:7">
      <c r="A25" s="163"/>
      <c r="B25" s="174"/>
      <c r="C25" s="768" t="s">
        <v>191</v>
      </c>
      <c r="D25" s="769"/>
      <c r="E25" s="193"/>
      <c r="F25" s="770"/>
      <c r="G25" s="164"/>
    </row>
    <row r="26" spans="1:7">
      <c r="A26" s="163"/>
      <c r="B26" s="178"/>
      <c r="C26" s="772" t="s">
        <v>192</v>
      </c>
      <c r="D26" s="773"/>
      <c r="E26" s="194"/>
      <c r="F26" s="771"/>
      <c r="G26" s="164"/>
    </row>
    <row r="27" spans="1:7">
      <c r="A27" s="163"/>
      <c r="B27" s="174">
        <v>4</v>
      </c>
      <c r="C27" s="766" t="s">
        <v>193</v>
      </c>
      <c r="D27" s="767"/>
      <c r="E27" s="185"/>
      <c r="F27" s="177"/>
      <c r="G27" s="164"/>
    </row>
    <row r="28" spans="1:7">
      <c r="A28" s="163"/>
      <c r="B28" s="174"/>
      <c r="C28" s="768" t="s">
        <v>194</v>
      </c>
      <c r="D28" s="769"/>
      <c r="E28" s="185"/>
      <c r="F28" s="177"/>
      <c r="G28" s="164"/>
    </row>
    <row r="29" spans="1:7">
      <c r="A29" s="163"/>
      <c r="B29" s="174"/>
      <c r="C29" s="766" t="s">
        <v>205</v>
      </c>
      <c r="D29" s="767"/>
      <c r="E29" s="185"/>
      <c r="F29" s="177"/>
      <c r="G29" s="164"/>
    </row>
    <row r="30" spans="1:7" ht="12.6" customHeight="1">
      <c r="A30" s="163"/>
      <c r="B30" s="174"/>
      <c r="C30" s="182" t="s">
        <v>195</v>
      </c>
      <c r="D30" s="183" t="str">
        <f>'Data Sheet'!G65</f>
        <v>Life Insurance Premiums</v>
      </c>
      <c r="E30" s="327">
        <f>IF('Data Sheet'!G65="-",0,'Data Sheet'!Q65)</f>
        <v>30000</v>
      </c>
      <c r="F30" s="177" t="str">
        <f>IF(E30=0,"-","Self attested copy of receipt")</f>
        <v>Self attested copy of receipt</v>
      </c>
      <c r="G30" s="164"/>
    </row>
    <row r="31" spans="1:7" ht="12.6" customHeight="1">
      <c r="A31" s="163"/>
      <c r="B31" s="174"/>
      <c r="C31" s="182" t="s">
        <v>196</v>
      </c>
      <c r="D31" s="183" t="str">
        <f>'Data Sheet'!G66</f>
        <v>Sukanya Samriddhi Account</v>
      </c>
      <c r="E31" s="327">
        <f>IF('Data Sheet'!G66="-",0,'Data Sheet'!Q66)</f>
        <v>50000</v>
      </c>
      <c r="F31" s="177" t="str">
        <f t="shared" ref="F31:F49" si="0">IF(E31=0,"-","Self attested copy of receipt")</f>
        <v>Self attested copy of receipt</v>
      </c>
      <c r="G31" s="164"/>
    </row>
    <row r="32" spans="1:7" ht="12.6" customHeight="1">
      <c r="A32" s="163"/>
      <c r="B32" s="174"/>
      <c r="C32" s="182" t="s">
        <v>197</v>
      </c>
      <c r="D32" s="183" t="str">
        <f>'Data Sheet'!G67</f>
        <v>Tuition Fee of Two Children</v>
      </c>
      <c r="E32" s="327">
        <f>IF('Data Sheet'!G67="-",0,'Data Sheet'!Q67)</f>
        <v>10000</v>
      </c>
      <c r="F32" s="177" t="str">
        <f t="shared" si="0"/>
        <v>Self attested copy of receipt</v>
      </c>
      <c r="G32" s="164"/>
    </row>
    <row r="33" spans="1:7" ht="12.6" customHeight="1">
      <c r="A33" s="163"/>
      <c r="B33" s="174"/>
      <c r="C33" s="182" t="s">
        <v>198</v>
      </c>
      <c r="D33" s="183" t="str">
        <f>'Data Sheet'!G68</f>
        <v>-</v>
      </c>
      <c r="E33" s="327">
        <f>IF('Data Sheet'!G68="-",0,'Data Sheet'!Q68)</f>
        <v>0</v>
      </c>
      <c r="F33" s="177" t="str">
        <f t="shared" si="0"/>
        <v>-</v>
      </c>
      <c r="G33" s="164"/>
    </row>
    <row r="34" spans="1:7" ht="12.6" customHeight="1">
      <c r="A34" s="163"/>
      <c r="B34" s="174"/>
      <c r="C34" s="182" t="s">
        <v>199</v>
      </c>
      <c r="D34" s="183" t="str">
        <f>'Data Sheet'!G69</f>
        <v>-</v>
      </c>
      <c r="E34" s="327">
        <f>IF('Data Sheet'!G69="-",0,'Data Sheet'!Q69)</f>
        <v>0</v>
      </c>
      <c r="F34" s="177" t="str">
        <f t="shared" si="0"/>
        <v>-</v>
      </c>
      <c r="G34" s="164"/>
    </row>
    <row r="35" spans="1:7" ht="12.6" customHeight="1">
      <c r="A35" s="163"/>
      <c r="B35" s="174"/>
      <c r="C35" s="182" t="s">
        <v>200</v>
      </c>
      <c r="D35" s="183" t="str">
        <f>'Data Sheet'!G70</f>
        <v>-</v>
      </c>
      <c r="E35" s="327">
        <f>IF('Data Sheet'!G70="-",0,'Data Sheet'!Q70)</f>
        <v>0</v>
      </c>
      <c r="F35" s="177" t="str">
        <f t="shared" si="0"/>
        <v>-</v>
      </c>
      <c r="G35" s="164"/>
    </row>
    <row r="36" spans="1:7" ht="12.6" customHeight="1">
      <c r="A36" s="163"/>
      <c r="B36" s="174"/>
      <c r="C36" s="182" t="s">
        <v>201</v>
      </c>
      <c r="D36" s="183" t="str">
        <f>'Data Sheet'!G71</f>
        <v>-</v>
      </c>
      <c r="E36" s="327">
        <f>IF('Data Sheet'!G71="-",0,'Data Sheet'!Q71)</f>
        <v>0</v>
      </c>
      <c r="F36" s="177" t="str">
        <f t="shared" si="0"/>
        <v>-</v>
      </c>
      <c r="G36" s="164"/>
    </row>
    <row r="37" spans="1:7" ht="12.6" customHeight="1">
      <c r="A37" s="163"/>
      <c r="B37" s="174"/>
      <c r="C37" s="182" t="s">
        <v>207</v>
      </c>
      <c r="D37" s="183" t="str">
        <f>'Data Sheet'!G72</f>
        <v>-</v>
      </c>
      <c r="E37" s="327">
        <f>IF('Data Sheet'!G72="-",0,'Data Sheet'!Q72)</f>
        <v>0</v>
      </c>
      <c r="F37" s="177" t="str">
        <f t="shared" si="0"/>
        <v>-</v>
      </c>
      <c r="G37" s="164"/>
    </row>
    <row r="38" spans="1:7">
      <c r="A38" s="163"/>
      <c r="B38" s="174"/>
      <c r="C38" s="766" t="s">
        <v>206</v>
      </c>
      <c r="D38" s="767"/>
      <c r="E38" s="327">
        <f>'Data Sheet'!O73</f>
        <v>0</v>
      </c>
      <c r="F38" s="177" t="str">
        <f t="shared" si="0"/>
        <v>-</v>
      </c>
      <c r="G38" s="164"/>
    </row>
    <row r="39" spans="1:7">
      <c r="A39" s="163"/>
      <c r="B39" s="174"/>
      <c r="C39" s="768" t="s">
        <v>202</v>
      </c>
      <c r="D39" s="769"/>
      <c r="E39" s="185"/>
      <c r="F39" s="177"/>
      <c r="G39" s="164"/>
    </row>
    <row r="40" spans="1:7" ht="12.6" customHeight="1">
      <c r="A40" s="163"/>
      <c r="B40" s="174"/>
      <c r="C40" s="766" t="s">
        <v>208</v>
      </c>
      <c r="D40" s="767"/>
      <c r="E40" s="327">
        <f>'Data Sheet'!S74</f>
        <v>0</v>
      </c>
      <c r="F40" s="177" t="str">
        <f t="shared" si="0"/>
        <v>-</v>
      </c>
      <c r="G40" s="164"/>
    </row>
    <row r="41" spans="1:7" ht="12.6" customHeight="1">
      <c r="A41" s="163"/>
      <c r="B41" s="174"/>
      <c r="C41" s="766" t="s">
        <v>299</v>
      </c>
      <c r="D41" s="767"/>
      <c r="E41" s="327">
        <f>'Data Sheet'!S79</f>
        <v>0</v>
      </c>
      <c r="F41" s="177" t="str">
        <f t="shared" si="0"/>
        <v>-</v>
      </c>
      <c r="G41" s="164"/>
    </row>
    <row r="42" spans="1:7" ht="12.6" customHeight="1">
      <c r="A42" s="163"/>
      <c r="B42" s="174"/>
      <c r="C42" s="766" t="s">
        <v>300</v>
      </c>
      <c r="D42" s="767"/>
      <c r="E42" s="327">
        <f>'Data Sheet'!S81</f>
        <v>0</v>
      </c>
      <c r="F42" s="177" t="str">
        <f t="shared" si="0"/>
        <v>-</v>
      </c>
      <c r="G42" s="164"/>
    </row>
    <row r="43" spans="1:7" ht="12.6" customHeight="1">
      <c r="A43" s="163"/>
      <c r="B43" s="174"/>
      <c r="C43" s="766" t="s">
        <v>301</v>
      </c>
      <c r="D43" s="767"/>
      <c r="E43" s="327">
        <f>'Data Sheet'!S83</f>
        <v>0</v>
      </c>
      <c r="F43" s="177" t="str">
        <f t="shared" si="0"/>
        <v>-</v>
      </c>
      <c r="G43" s="164"/>
    </row>
    <row r="44" spans="1:7" ht="12.6" customHeight="1">
      <c r="A44" s="163"/>
      <c r="B44" s="174"/>
      <c r="C44" s="766" t="s">
        <v>302</v>
      </c>
      <c r="D44" s="767"/>
      <c r="E44" s="327">
        <f>'Data Sheet'!S86</f>
        <v>0</v>
      </c>
      <c r="F44" s="177" t="str">
        <f t="shared" si="0"/>
        <v>-</v>
      </c>
      <c r="G44" s="164"/>
    </row>
    <row r="45" spans="1:7" ht="12.6" customHeight="1">
      <c r="A45" s="163"/>
      <c r="B45" s="174"/>
      <c r="C45" s="766" t="s">
        <v>482</v>
      </c>
      <c r="D45" s="767"/>
      <c r="E45" s="327">
        <f>'Data Sheet'!S87</f>
        <v>0</v>
      </c>
      <c r="F45" s="177" t="str">
        <f t="shared" si="0"/>
        <v>-</v>
      </c>
      <c r="G45" s="164"/>
    </row>
    <row r="46" spans="1:7" ht="12.6" customHeight="1">
      <c r="A46" s="163"/>
      <c r="B46" s="174"/>
      <c r="C46" s="766" t="s">
        <v>483</v>
      </c>
      <c r="D46" s="767"/>
      <c r="E46" s="327">
        <f>'Data Sheet'!S88</f>
        <v>70</v>
      </c>
      <c r="F46" s="177" t="str">
        <f t="shared" si="0"/>
        <v>Self attested copy of receipt</v>
      </c>
      <c r="G46" s="164"/>
    </row>
    <row r="47" spans="1:7" ht="12.6" customHeight="1">
      <c r="A47" s="163"/>
      <c r="B47" s="174"/>
      <c r="C47" s="766" t="s">
        <v>484</v>
      </c>
      <c r="D47" s="767"/>
      <c r="E47" s="327">
        <f>'Data Sheet'!S90</f>
        <v>0</v>
      </c>
      <c r="F47" s="177" t="str">
        <f t="shared" si="0"/>
        <v>-</v>
      </c>
      <c r="G47" s="164"/>
    </row>
    <row r="48" spans="1:7" ht="12.6" customHeight="1">
      <c r="A48" s="163"/>
      <c r="B48" s="174"/>
      <c r="C48" s="766" t="s">
        <v>485</v>
      </c>
      <c r="D48" s="767"/>
      <c r="E48" s="327">
        <f>'Data Sheet'!S92</f>
        <v>0</v>
      </c>
      <c r="F48" s="177" t="str">
        <f t="shared" si="0"/>
        <v>-</v>
      </c>
      <c r="G48" s="164"/>
    </row>
    <row r="49" spans="1:7" ht="12.6" customHeight="1" thickBot="1">
      <c r="A49" s="163"/>
      <c r="B49" s="184"/>
      <c r="C49" s="763" t="s">
        <v>486</v>
      </c>
      <c r="D49" s="764"/>
      <c r="E49" s="327">
        <f>'Data Sheet'!S93</f>
        <v>0</v>
      </c>
      <c r="F49" s="186" t="str">
        <f t="shared" si="0"/>
        <v>-</v>
      </c>
      <c r="G49" s="164"/>
    </row>
    <row r="50" spans="1:7" ht="9.9499999999999993" customHeight="1" thickBot="1">
      <c r="A50" s="163"/>
      <c r="B50" s="765"/>
      <c r="C50" s="765"/>
      <c r="D50" s="765"/>
      <c r="E50" s="765"/>
      <c r="F50" s="765"/>
      <c r="G50" s="164"/>
    </row>
    <row r="51" spans="1:7">
      <c r="A51" s="163"/>
      <c r="B51" s="775" t="s">
        <v>203</v>
      </c>
      <c r="C51" s="776"/>
      <c r="D51" s="776"/>
      <c r="E51" s="776"/>
      <c r="F51" s="777"/>
      <c r="G51" s="164"/>
    </row>
    <row r="52" spans="1:7" ht="30" customHeight="1">
      <c r="A52" s="163"/>
      <c r="B52" s="778" t="str">
        <f>CONCATENATE("I,  ",'Data Sheet'!N128,", ",IF('Data Sheet'!D14="Male","S/O",IF('Data Sheet'!D14="Female","D/O","son/daughter of"))," ",'Data Sheet'!D7," ",'Data Sheet'!E7,", do hereby certify that the information given above is complete and correct.")</f>
        <v>I,  Sri CH VENKAT RAMANA MURTY, S/O Mr CH TARKESHWAR RAO, do hereby certify that the information given above is complete and correct.</v>
      </c>
      <c r="C52" s="779"/>
      <c r="D52" s="779"/>
      <c r="E52" s="779"/>
      <c r="F52" s="780"/>
      <c r="G52" s="164"/>
    </row>
    <row r="53" spans="1:7" ht="11.25" customHeight="1">
      <c r="A53" s="163"/>
      <c r="B53" s="788" t="s">
        <v>304</v>
      </c>
      <c r="C53" s="789"/>
      <c r="D53" s="197" t="str">
        <f>CONCATENATE("A P Model School, ",'Data Sheet'!D10,", ",'Data Sheet'!D11)</f>
        <v>A P Model School, L.Kota, Vizianagaram</v>
      </c>
      <c r="E53" s="781"/>
      <c r="F53" s="782"/>
      <c r="G53" s="164"/>
    </row>
    <row r="54" spans="1:7" ht="11.25" customHeight="1">
      <c r="A54" s="163"/>
      <c r="B54" s="790" t="s">
        <v>305</v>
      </c>
      <c r="C54" s="791"/>
      <c r="D54" s="198">
        <f ca="1">TODAY()</f>
        <v>43127</v>
      </c>
      <c r="E54" s="783" t="s">
        <v>307</v>
      </c>
      <c r="F54" s="770"/>
      <c r="G54" s="164"/>
    </row>
    <row r="55" spans="1:7" ht="12" customHeight="1" thickBot="1">
      <c r="A55" s="163"/>
      <c r="B55" s="784" t="s">
        <v>306</v>
      </c>
      <c r="C55" s="785"/>
      <c r="D55" s="199" t="str">
        <f>'Data Sheet'!N129</f>
        <v>PGT - Mathematics</v>
      </c>
      <c r="E55" s="786" t="str">
        <f>'Data Sheet'!E6</f>
        <v>CH VENKAT RAMANA MURTY</v>
      </c>
      <c r="F55" s="787"/>
      <c r="G55" s="164"/>
    </row>
    <row r="56" spans="1:7" ht="8.1" customHeight="1" thickBot="1">
      <c r="A56" s="187"/>
      <c r="B56" s="188"/>
      <c r="C56" s="188"/>
      <c r="D56" s="188"/>
      <c r="E56" s="188"/>
      <c r="F56" s="188"/>
      <c r="G56" s="189"/>
    </row>
    <row r="57" spans="1:7" ht="12" thickTop="1">
      <c r="A57" s="774" t="s">
        <v>127</v>
      </c>
      <c r="B57" s="774"/>
      <c r="C57" s="774"/>
      <c r="D57" s="774"/>
      <c r="E57" s="774"/>
      <c r="F57" s="774"/>
      <c r="G57" s="774"/>
    </row>
  </sheetData>
  <sheetProtection password="E8F5" sheet="1" objects="1" scenarios="1" selectLockedCells="1"/>
  <mergeCells count="55">
    <mergeCell ref="B9:F9"/>
    <mergeCell ref="C23:D23"/>
    <mergeCell ref="B12:B17"/>
    <mergeCell ref="C12:D12"/>
    <mergeCell ref="C13:D13"/>
    <mergeCell ref="C14:D14"/>
    <mergeCell ref="C15:D15"/>
    <mergeCell ref="C22:D22"/>
    <mergeCell ref="C20:D20"/>
    <mergeCell ref="C21:D21"/>
    <mergeCell ref="C10:D10"/>
    <mergeCell ref="C11:D11"/>
    <mergeCell ref="C16:D16"/>
    <mergeCell ref="C17:D17"/>
    <mergeCell ref="C18:D18"/>
    <mergeCell ref="C19:D19"/>
    <mergeCell ref="B6:D6"/>
    <mergeCell ref="E6:F6"/>
    <mergeCell ref="B7:D7"/>
    <mergeCell ref="E7:F7"/>
    <mergeCell ref="B8:F8"/>
    <mergeCell ref="B2:F2"/>
    <mergeCell ref="B3:F3"/>
    <mergeCell ref="B4:F4"/>
    <mergeCell ref="B5:D5"/>
    <mergeCell ref="E5:F5"/>
    <mergeCell ref="A57:G57"/>
    <mergeCell ref="B51:F51"/>
    <mergeCell ref="B52:F52"/>
    <mergeCell ref="E53:F53"/>
    <mergeCell ref="E54:F54"/>
    <mergeCell ref="B55:C55"/>
    <mergeCell ref="E55:F55"/>
    <mergeCell ref="B53:C53"/>
    <mergeCell ref="B54:C54"/>
    <mergeCell ref="C24:D24"/>
    <mergeCell ref="C25:D25"/>
    <mergeCell ref="F23:F26"/>
    <mergeCell ref="C47:D47"/>
    <mergeCell ref="C26:D26"/>
    <mergeCell ref="C27:D27"/>
    <mergeCell ref="C28:D28"/>
    <mergeCell ref="C29:D29"/>
    <mergeCell ref="C40:D40"/>
    <mergeCell ref="C46:D46"/>
    <mergeCell ref="C49:D49"/>
    <mergeCell ref="B50:F50"/>
    <mergeCell ref="C38:D38"/>
    <mergeCell ref="C39:D39"/>
    <mergeCell ref="C48:D48"/>
    <mergeCell ref="C45:D45"/>
    <mergeCell ref="C41:D41"/>
    <mergeCell ref="C42:D42"/>
    <mergeCell ref="C43:D43"/>
    <mergeCell ref="C44:D44"/>
  </mergeCells>
  <phoneticPr fontId="11" type="noConversion"/>
  <printOptions horizontalCentered="1" verticalCentered="1"/>
  <pageMargins left="0.5" right="0.5" top="0.5" bottom="0.5" header="0.5" footer="0.5"/>
  <pageSetup paperSize="9" orientation="portrait" blackAndWhite="1" r:id="rId1"/>
  <headerFooter alignWithMargins="0"/>
  <ignoredErrors>
    <ignoredError sqref="B11" numberStoredAsText="1"/>
  </ignoredErrors>
</worksheet>
</file>

<file path=xl/worksheets/sheet8.xml><?xml version="1.0" encoding="utf-8"?>
<worksheet xmlns="http://schemas.openxmlformats.org/spreadsheetml/2006/main" xmlns:r="http://schemas.openxmlformats.org/officeDocument/2006/relationships">
  <sheetPr codeName="Sheet3"/>
  <dimension ref="A1:K23"/>
  <sheetViews>
    <sheetView workbookViewId="0">
      <selection activeCell="B7" sqref="B7:J12"/>
    </sheetView>
  </sheetViews>
  <sheetFormatPr defaultRowHeight="12.75"/>
  <cols>
    <col min="1" max="1" width="2.28515625" style="260" customWidth="1"/>
    <col min="2" max="10" width="9.140625" style="260"/>
    <col min="11" max="11" width="2.28515625" style="260" customWidth="1"/>
    <col min="12" max="16384" width="9.140625" style="260"/>
  </cols>
  <sheetData>
    <row r="1" spans="1:11" s="251" customFormat="1" ht="8.1" customHeight="1" thickTop="1" thickBot="1">
      <c r="A1" s="248"/>
      <c r="B1" s="249"/>
      <c r="C1" s="249"/>
      <c r="D1" s="249"/>
      <c r="E1" s="249"/>
      <c r="F1" s="249"/>
      <c r="G1" s="249"/>
      <c r="H1" s="249"/>
      <c r="I1" s="249"/>
      <c r="J1" s="249"/>
      <c r="K1" s="250"/>
    </row>
    <row r="2" spans="1:11" s="254" customFormat="1" ht="12.75" customHeight="1">
      <c r="A2" s="252"/>
      <c r="B2" s="832" t="s">
        <v>162</v>
      </c>
      <c r="C2" s="833"/>
      <c r="D2" s="833"/>
      <c r="E2" s="833"/>
      <c r="F2" s="833"/>
      <c r="G2" s="833"/>
      <c r="H2" s="833"/>
      <c r="I2" s="833"/>
      <c r="J2" s="834"/>
      <c r="K2" s="253"/>
    </row>
    <row r="3" spans="1:11" s="254" customFormat="1" ht="12.75" customHeight="1">
      <c r="A3" s="255"/>
      <c r="B3" s="835"/>
      <c r="C3" s="836"/>
      <c r="D3" s="836"/>
      <c r="E3" s="836"/>
      <c r="F3" s="836"/>
      <c r="G3" s="836"/>
      <c r="H3" s="836"/>
      <c r="I3" s="836"/>
      <c r="J3" s="837"/>
      <c r="K3" s="253"/>
    </row>
    <row r="4" spans="1:11" s="254" customFormat="1" ht="13.5" thickBot="1">
      <c r="A4" s="255"/>
      <c r="B4" s="829" t="s">
        <v>161</v>
      </c>
      <c r="C4" s="830"/>
      <c r="D4" s="830"/>
      <c r="E4" s="830"/>
      <c r="F4" s="830"/>
      <c r="G4" s="830"/>
      <c r="H4" s="830"/>
      <c r="I4" s="830"/>
      <c r="J4" s="831"/>
      <c r="K4" s="253"/>
    </row>
    <row r="5" spans="1:11" s="254" customFormat="1">
      <c r="A5" s="255"/>
      <c r="B5" s="256"/>
      <c r="C5" s="256"/>
      <c r="D5" s="256"/>
      <c r="E5" s="256"/>
      <c r="F5" s="256"/>
      <c r="G5" s="256"/>
      <c r="H5" s="256"/>
      <c r="I5" s="256"/>
      <c r="J5" s="256"/>
      <c r="K5" s="253"/>
    </row>
    <row r="6" spans="1:11" s="254" customFormat="1">
      <c r="A6" s="255"/>
      <c r="B6" s="257"/>
      <c r="C6" s="257"/>
      <c r="D6" s="257"/>
      <c r="E6" s="257"/>
      <c r="F6" s="257"/>
      <c r="G6" s="257"/>
      <c r="H6" s="257"/>
      <c r="I6" s="257"/>
      <c r="J6" s="257"/>
      <c r="K6" s="253"/>
    </row>
    <row r="7" spans="1:11" s="254" customFormat="1">
      <c r="A7" s="255"/>
      <c r="B7" s="330" t="str">
        <f ca="1">IF('Data Sheet'!S6="Rented House",CONCATENATE("          Received a sum of Rs. ",'Data Sheet'!S7," ( ",'Data Sheet'!H148," ) from ",'Data Sheet'!N128,", ",'Data Sheet'!N129,", A P Model School, ",'Data Sheet'!D10,", ",'Data Sheet'!D11," towards House Rent during the Financial Year 2017-2018. The rented address is C/O ",'Data Sheet'!S8,", ",'Data Sheet'!S9,"."),"")</f>
        <v xml:space="preserve">          Received a sum of Rs. 96000 ( Rupees Ninety Six Thousands Only ) from Sri CH VENKAT RAMANA MURTY, PGT - Mathematics, A P Model School, L.Kota, Vizianagaram towards House Rent during the Financial Year 2017-2018. The rented address is C/O Narasamma V, House No. 8/25, Jami Street, L.Kota(V&amp;M), Vizianagaram, PIN-530161.</v>
      </c>
      <c r="C7" s="330"/>
      <c r="D7" s="330"/>
      <c r="E7" s="330"/>
      <c r="F7" s="330"/>
      <c r="G7" s="330"/>
      <c r="H7" s="330"/>
      <c r="I7" s="330"/>
      <c r="J7" s="330"/>
      <c r="K7" s="253"/>
    </row>
    <row r="8" spans="1:11" s="254" customFormat="1">
      <c r="A8" s="255"/>
      <c r="B8" s="330"/>
      <c r="C8" s="330"/>
      <c r="D8" s="330"/>
      <c r="E8" s="330"/>
      <c r="F8" s="330"/>
      <c r="G8" s="330"/>
      <c r="H8" s="330"/>
      <c r="I8" s="330"/>
      <c r="J8" s="330"/>
      <c r="K8" s="253"/>
    </row>
    <row r="9" spans="1:11" s="254" customFormat="1">
      <c r="A9" s="255"/>
      <c r="B9" s="330"/>
      <c r="C9" s="330"/>
      <c r="D9" s="330"/>
      <c r="E9" s="330"/>
      <c r="F9" s="330"/>
      <c r="G9" s="330"/>
      <c r="H9" s="330"/>
      <c r="I9" s="330"/>
      <c r="J9" s="330"/>
      <c r="K9" s="253"/>
    </row>
    <row r="10" spans="1:11" s="254" customFormat="1">
      <c r="A10" s="255"/>
      <c r="B10" s="330"/>
      <c r="C10" s="330"/>
      <c r="D10" s="330"/>
      <c r="E10" s="330"/>
      <c r="F10" s="330"/>
      <c r="G10" s="330"/>
      <c r="H10" s="330"/>
      <c r="I10" s="330"/>
      <c r="J10" s="330"/>
      <c r="K10" s="253"/>
    </row>
    <row r="11" spans="1:11" s="254" customFormat="1">
      <c r="A11" s="255"/>
      <c r="B11" s="330"/>
      <c r="C11" s="330"/>
      <c r="D11" s="330"/>
      <c r="E11" s="330"/>
      <c r="F11" s="330"/>
      <c r="G11" s="330"/>
      <c r="H11" s="330"/>
      <c r="I11" s="330"/>
      <c r="J11" s="330"/>
      <c r="K11" s="253"/>
    </row>
    <row r="12" spans="1:11" s="254" customFormat="1">
      <c r="A12" s="255"/>
      <c r="B12" s="330"/>
      <c r="C12" s="330"/>
      <c r="D12" s="330"/>
      <c r="E12" s="330"/>
      <c r="F12" s="330"/>
      <c r="G12" s="330"/>
      <c r="H12" s="330"/>
      <c r="I12" s="330"/>
      <c r="J12" s="330"/>
      <c r="K12" s="253"/>
    </row>
    <row r="13" spans="1:11">
      <c r="A13" s="255"/>
      <c r="B13" s="843" t="str">
        <f>IF('Data Sheet'!S7&gt;100000,"PAN of the landlord :","")</f>
        <v/>
      </c>
      <c r="C13" s="843"/>
      <c r="D13" s="842" t="str">
        <f>IF('Data Sheet'!S7&gt;100000,'Data Sheet'!S11,"")</f>
        <v/>
      </c>
      <c r="E13" s="842"/>
      <c r="F13" s="256"/>
      <c r="G13" s="256"/>
      <c r="H13" s="256"/>
      <c r="J13" s="258"/>
      <c r="K13" s="259"/>
    </row>
    <row r="14" spans="1:11">
      <c r="A14" s="261"/>
      <c r="B14" s="258"/>
      <c r="C14" s="258"/>
      <c r="D14" s="258"/>
      <c r="E14" s="258"/>
      <c r="F14" s="258"/>
      <c r="G14" s="258"/>
      <c r="H14" s="258"/>
      <c r="I14" s="838" t="s">
        <v>163</v>
      </c>
      <c r="K14" s="259"/>
    </row>
    <row r="15" spans="1:11">
      <c r="A15" s="261"/>
      <c r="B15" s="258"/>
      <c r="C15" s="258"/>
      <c r="D15" s="258"/>
      <c r="E15" s="258"/>
      <c r="F15" s="258"/>
      <c r="G15" s="258"/>
      <c r="H15" s="258"/>
      <c r="I15" s="839"/>
      <c r="K15" s="259"/>
    </row>
    <row r="16" spans="1:11">
      <c r="A16" s="261"/>
      <c r="B16" s="258"/>
      <c r="C16" s="258"/>
      <c r="D16" s="258"/>
      <c r="E16" s="258"/>
      <c r="F16" s="258"/>
      <c r="G16" s="258"/>
      <c r="H16" s="258"/>
      <c r="I16" s="839"/>
      <c r="K16" s="259"/>
    </row>
    <row r="17" spans="1:11">
      <c r="A17" s="261"/>
      <c r="B17" s="258"/>
      <c r="C17" s="258"/>
      <c r="D17" s="258"/>
      <c r="E17" s="258"/>
      <c r="F17" s="258"/>
      <c r="G17" s="258"/>
      <c r="H17" s="258"/>
      <c r="I17" s="839"/>
      <c r="K17" s="259"/>
    </row>
    <row r="18" spans="1:11">
      <c r="A18" s="261"/>
      <c r="B18" s="258"/>
      <c r="C18" s="258"/>
      <c r="D18" s="258"/>
      <c r="E18" s="258"/>
      <c r="F18" s="258"/>
      <c r="G18" s="258"/>
      <c r="H18" s="258"/>
      <c r="I18" s="840"/>
      <c r="K18" s="259"/>
    </row>
    <row r="19" spans="1:11">
      <c r="A19" s="261"/>
      <c r="B19" s="258"/>
      <c r="C19" s="258"/>
      <c r="D19" s="258"/>
      <c r="E19" s="258"/>
      <c r="F19" s="258"/>
      <c r="G19" s="258"/>
      <c r="H19" s="258"/>
      <c r="I19" s="258"/>
      <c r="J19" s="258"/>
      <c r="K19" s="259"/>
    </row>
    <row r="20" spans="1:11">
      <c r="A20" s="261"/>
      <c r="B20" s="842" t="s">
        <v>165</v>
      </c>
      <c r="C20" s="842"/>
      <c r="D20" s="842"/>
      <c r="E20" s="258"/>
      <c r="F20" s="258"/>
      <c r="G20" s="258"/>
      <c r="H20" s="841" t="s">
        <v>164</v>
      </c>
      <c r="I20" s="841"/>
      <c r="J20" s="841"/>
      <c r="K20" s="259"/>
    </row>
    <row r="21" spans="1:11">
      <c r="A21" s="261"/>
      <c r="B21" s="842"/>
      <c r="C21" s="842"/>
      <c r="D21" s="842"/>
      <c r="E21" s="258"/>
      <c r="F21" s="258"/>
      <c r="G21" s="258"/>
      <c r="H21" s="841"/>
      <c r="I21" s="841"/>
      <c r="J21" s="841"/>
      <c r="K21" s="259"/>
    </row>
    <row r="22" spans="1:11" ht="8.1" customHeight="1" thickBot="1">
      <c r="A22" s="262"/>
      <c r="B22" s="263"/>
      <c r="C22" s="263"/>
      <c r="D22" s="263"/>
      <c r="E22" s="263"/>
      <c r="F22" s="263"/>
      <c r="G22" s="263"/>
      <c r="H22" s="263"/>
      <c r="I22" s="263"/>
      <c r="J22" s="263"/>
      <c r="K22" s="264"/>
    </row>
    <row r="23" spans="1:11" ht="13.5" thickTop="1">
      <c r="A23" s="707" t="s">
        <v>127</v>
      </c>
      <c r="B23" s="707"/>
      <c r="C23" s="707"/>
      <c r="D23" s="707"/>
      <c r="E23" s="707"/>
      <c r="F23" s="707"/>
      <c r="G23" s="707"/>
      <c r="H23" s="707"/>
      <c r="I23" s="707"/>
      <c r="J23" s="707"/>
      <c r="K23" s="707"/>
    </row>
  </sheetData>
  <sheetProtection password="E8F5" sheet="1" objects="1" scenarios="1" selectLockedCells="1"/>
  <mergeCells count="9">
    <mergeCell ref="A23:K23"/>
    <mergeCell ref="B4:J4"/>
    <mergeCell ref="B2:J3"/>
    <mergeCell ref="B7:J12"/>
    <mergeCell ref="I14:I18"/>
    <mergeCell ref="H20:J21"/>
    <mergeCell ref="B20:D21"/>
    <mergeCell ref="B13:C13"/>
    <mergeCell ref="D13:E13"/>
  </mergeCells>
  <phoneticPr fontId="11" type="noConversion"/>
  <printOptions horizontalCentered="1"/>
  <pageMargins left="0.5" right="0.5" top="0.5" bottom="0.5" header="0.5" footer="0.5"/>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Guidelines</vt:lpstr>
      <vt:lpstr>Data Sheet</vt:lpstr>
      <vt:lpstr>Form-16-Page1</vt:lpstr>
      <vt:lpstr>Form-16-Page2</vt:lpstr>
      <vt:lpstr>Annexure-I</vt:lpstr>
      <vt:lpstr>Annexure-II</vt:lpstr>
      <vt:lpstr>Form-12BB</vt:lpstr>
      <vt:lpstr>Rent-Receipt</vt:lpstr>
      <vt:lpstr>INVALID</vt:lpstr>
      <vt:lpstr>PGT</vt:lpstr>
      <vt:lpstr>Principal</vt:lpstr>
      <vt:lpstr>SAV</vt:lpstr>
      <vt:lpstr>SAVING</vt:lpstr>
      <vt:lpstr>SAVINGS</vt:lpstr>
      <vt:lpstr>TGT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balaji</dc:creator>
  <cp:lastModifiedBy>DELL</cp:lastModifiedBy>
  <cp:lastPrinted>2018-01-25T06:25:33Z</cp:lastPrinted>
  <dcterms:created xsi:type="dcterms:W3CDTF">1996-10-14T23:33:28Z</dcterms:created>
  <dcterms:modified xsi:type="dcterms:W3CDTF">2018-01-27T07:15:33Z</dcterms:modified>
</cp:coreProperties>
</file>